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heckCompatibility="1" autoCompressPictures="0"/>
  <bookViews>
    <workbookView xWindow="14460" yWindow="100" windowWidth="25580" windowHeight="1634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F93" i="1"/>
  <c r="F16" i="1"/>
  <c r="F15" i="1"/>
  <c r="F46" i="1"/>
  <c r="E15" i="1"/>
  <c r="F54" i="1"/>
  <c r="F78" i="1"/>
  <c r="F76" i="1"/>
  <c r="F82" i="1"/>
  <c r="F70" i="1"/>
  <c r="F87" i="1"/>
  <c r="F86" i="1"/>
  <c r="F101" i="1"/>
  <c r="F105" i="1"/>
  <c r="F112" i="1"/>
  <c r="F99" i="1"/>
  <c r="F119" i="1"/>
  <c r="F126" i="1"/>
  <c r="E54" i="1"/>
  <c r="E46" i="1"/>
  <c r="E105" i="1"/>
  <c r="E99" i="1"/>
  <c r="E119" i="1"/>
  <c r="E126" i="1"/>
  <c r="E16" i="1"/>
  <c r="E14" i="1"/>
  <c r="E101" i="1"/>
  <c r="E112" i="1"/>
  <c r="E87" i="1"/>
  <c r="E93" i="1"/>
  <c r="E86" i="1"/>
  <c r="E78" i="1"/>
  <c r="E76" i="1"/>
  <c r="E82" i="1"/>
  <c r="E70" i="1"/>
  <c r="E13" i="1"/>
  <c r="E22" i="1"/>
  <c r="E28" i="1"/>
  <c r="E5" i="1"/>
  <c r="E6" i="1"/>
  <c r="O43" i="1"/>
  <c r="N43" i="1"/>
  <c r="M43" i="1"/>
  <c r="L43" i="1"/>
  <c r="K43" i="1"/>
  <c r="J43" i="1"/>
  <c r="I43" i="1"/>
  <c r="H43" i="1"/>
  <c r="G14" i="1"/>
  <c r="G13" i="1"/>
  <c r="G22" i="1"/>
  <c r="G28" i="1"/>
  <c r="F14" i="1"/>
  <c r="F13" i="1"/>
  <c r="F22" i="1"/>
  <c r="F28" i="1"/>
  <c r="H17" i="1"/>
  <c r="N13" i="1"/>
  <c r="M13" i="1"/>
  <c r="L13" i="1"/>
  <c r="K13" i="1"/>
  <c r="J13" i="1"/>
  <c r="I13" i="1"/>
  <c r="H13" i="1"/>
  <c r="F5" i="1"/>
  <c r="F6" i="1"/>
</calcChain>
</file>

<file path=xl/sharedStrings.xml><?xml version="1.0" encoding="utf-8"?>
<sst xmlns="http://schemas.openxmlformats.org/spreadsheetml/2006/main" count="123" uniqueCount="114">
  <si>
    <t>ASSETS</t>
    <phoneticPr fontId="0" type="noConversion"/>
  </si>
  <si>
    <t>Year to Date</t>
  </si>
  <si>
    <t>Fall Enrollment</t>
  </si>
  <si>
    <t>Spring Enrollment</t>
  </si>
  <si>
    <r>
      <t xml:space="preserve"> SPECIAL PURPOSES FUND</t>
    </r>
    <r>
      <rPr>
        <vertAlign val="superscript"/>
        <sz val="8"/>
        <color indexed="8"/>
        <rFont val="Arial"/>
      </rPr>
      <t>1</t>
    </r>
  </si>
  <si>
    <r>
      <t xml:space="preserve"> RESERVE FUND</t>
    </r>
    <r>
      <rPr>
        <vertAlign val="superscript"/>
        <sz val="8"/>
        <color indexed="8"/>
        <rFont val="Arial"/>
      </rPr>
      <t>2</t>
    </r>
  </si>
  <si>
    <t>TOTAL ASSETS</t>
    <phoneticPr fontId="0" type="noConversion"/>
  </si>
  <si>
    <r>
      <t xml:space="preserve">1 </t>
    </r>
    <r>
      <rPr>
        <sz val="7"/>
        <color indexed="8"/>
        <rFont val="Arial"/>
      </rPr>
      <t>Special Purposes Fund must be at least 10% of the annual income (Article VIII.4.4) and must not exceed the lesser of 10% or $150,000</t>
    </r>
  </si>
  <si>
    <t>without College Association approval (BoT)</t>
  </si>
  <si>
    <r>
      <t>2</t>
    </r>
    <r>
      <rPr>
        <sz val="7"/>
        <color indexed="8"/>
        <rFont val="Arial"/>
      </rPr>
      <t xml:space="preserve"> Reserve Fund must be at least 5% of the annual unrestricted income (Article VIII.4.3) and may not exceed the lesser of 5% or $50,000 (BoT)</t>
    </r>
  </si>
  <si>
    <t>REVENUE</t>
    <phoneticPr fontId="0" type="noConversion"/>
  </si>
  <si>
    <t>Expected Revenue</t>
  </si>
  <si>
    <t>Student Activity Fees</t>
  </si>
  <si>
    <t>Medical Test Payments</t>
  </si>
  <si>
    <t>Movie Ticket Sales</t>
  </si>
  <si>
    <r>
      <rPr>
        <i/>
        <sz val="10"/>
        <rFont val="Arial"/>
      </rPr>
      <t>Advocate</t>
    </r>
    <r>
      <rPr>
        <sz val="10"/>
        <rFont val="Arial"/>
      </rPr>
      <t xml:space="preserve"> Income</t>
    </r>
  </si>
  <si>
    <t>Gifts/Contributions</t>
  </si>
  <si>
    <t>In-Kind Contributions</t>
  </si>
  <si>
    <t>Interest Income</t>
  </si>
  <si>
    <t xml:space="preserve"> OPERATING REVENUES</t>
    <phoneticPr fontId="0" type="noConversion"/>
  </si>
  <si>
    <t>Operating Income:</t>
  </si>
  <si>
    <t>Medical Test Payments (30% paid by students)</t>
    <phoneticPr fontId="0" type="noConversion"/>
  </si>
  <si>
    <r>
      <t>Advocate</t>
    </r>
    <r>
      <rPr>
        <sz val="9"/>
        <color indexed="8"/>
        <rFont val="Arial"/>
      </rPr>
      <t xml:space="preserve"> Income</t>
    </r>
  </si>
  <si>
    <t xml:space="preserve"> NON-OPERATING REVENUES</t>
    <phoneticPr fontId="0" type="noConversion"/>
  </si>
  <si>
    <t>In-Kind Contributions—The Graduate Center</t>
  </si>
  <si>
    <t>Carryover from Previous Year</t>
    <phoneticPr fontId="0" type="noConversion"/>
  </si>
  <si>
    <t>Transfer from Reserve Funds</t>
    <phoneticPr fontId="0" type="noConversion"/>
  </si>
  <si>
    <t>TOTAL REVENUES</t>
    <phoneticPr fontId="0" type="noConversion"/>
  </si>
  <si>
    <t>EXPENDITURES</t>
    <phoneticPr fontId="0" type="noConversion"/>
  </si>
  <si>
    <t>Grants and Awards</t>
  </si>
  <si>
    <t>Wellness Services</t>
  </si>
  <si>
    <t>Discretionary Fund</t>
  </si>
  <si>
    <t>Student Activities, Organizations, &amp; Services</t>
  </si>
  <si>
    <t>Media</t>
  </si>
  <si>
    <t>Leadership and Operations</t>
  </si>
  <si>
    <t>Oversight &amp; Special Expenditures</t>
  </si>
  <si>
    <t>Space &amp; Staff</t>
  </si>
  <si>
    <t xml:space="preserve"> GRANTS &amp; AWARDS</t>
    <phoneticPr fontId="0" type="noConversion"/>
  </si>
  <si>
    <r>
      <t xml:space="preserve">3 </t>
    </r>
    <r>
      <rPr>
        <sz val="7"/>
        <color indexed="8"/>
        <rFont val="Arial"/>
      </rPr>
      <t>Grants must receive at least 5% of the annual operating income (Bylaw 6.1.b)</t>
    </r>
  </si>
  <si>
    <t xml:space="preserve"> WELLNESS SERVICES</t>
    <phoneticPr fontId="0" type="noConversion"/>
  </si>
  <si>
    <t>Health and Wellness Committee</t>
  </si>
  <si>
    <t>Medical Test Subsidy (70% paid by DSC)</t>
  </si>
  <si>
    <t>Fitness Classes</t>
  </si>
  <si>
    <t>Wellness Center (Fall Semester)</t>
  </si>
  <si>
    <t>Wellness Center (Spring Semester)*</t>
  </si>
  <si>
    <r>
      <t xml:space="preserve"> DISCRETIONARY FUND</t>
    </r>
    <r>
      <rPr>
        <vertAlign val="superscript"/>
        <sz val="8"/>
        <color indexed="8"/>
        <rFont val="Arial"/>
      </rPr>
      <t>4</t>
    </r>
    <r>
      <rPr>
        <sz val="10"/>
        <color indexed="8"/>
        <rFont val="Arial"/>
      </rPr>
      <t xml:space="preserve"> (Steering Committee)</t>
    </r>
  </si>
  <si>
    <t>Steering Committee</t>
  </si>
  <si>
    <t>Executive Committee</t>
  </si>
  <si>
    <r>
      <t xml:space="preserve">4 </t>
    </r>
    <r>
      <rPr>
        <sz val="7"/>
        <color indexed="8"/>
        <rFont val="Arial"/>
      </rPr>
      <t>Steering Committee Discretionary Fund must receive at least 2% of the annual income (Article V.9)</t>
    </r>
  </si>
  <si>
    <t xml:space="preserve"> STUDENT ACTIVITIES, ORGANIZATIONS, &amp; SERVICES</t>
  </si>
  <si>
    <t>Chartered Organizations</t>
  </si>
  <si>
    <t>Child Learning and Development Center</t>
    <phoneticPr fontId="0" type="noConversion"/>
  </si>
  <si>
    <t>Legal and Financial Services</t>
    <phoneticPr fontId="0" type="noConversion"/>
  </si>
  <si>
    <t>Movie Ticket Purchase</t>
    <phoneticPr fontId="0" type="noConversion"/>
  </si>
  <si>
    <t>Program Allocations</t>
    <phoneticPr fontId="0" type="noConversion"/>
  </si>
  <si>
    <t>The Adjunct Project</t>
  </si>
  <si>
    <t>Stipends/Consulting</t>
    <phoneticPr fontId="0" type="noConversion"/>
  </si>
  <si>
    <t>Expenses (Events, Organizational Development, Printing&amp;Supplies)</t>
  </si>
  <si>
    <t>Events</t>
    <phoneticPr fontId="0" type="noConversion"/>
  </si>
  <si>
    <t>Organizational Development</t>
    <phoneticPr fontId="0" type="noConversion"/>
  </si>
  <si>
    <t>Printing &amp; Supplies</t>
    <phoneticPr fontId="0" type="noConversion"/>
  </si>
  <si>
    <t>Events &amp; Supplies</t>
    <phoneticPr fontId="0" type="noConversion"/>
  </si>
  <si>
    <t xml:space="preserve"> MEDIA</t>
    <phoneticPr fontId="0" type="noConversion"/>
  </si>
  <si>
    <t>The Advocate</t>
  </si>
  <si>
    <t>Editors</t>
    <phoneticPr fontId="0" type="noConversion"/>
  </si>
  <si>
    <t>Freelance Writers</t>
  </si>
  <si>
    <t>Production &amp; Printing</t>
    <phoneticPr fontId="0" type="noConversion"/>
  </si>
  <si>
    <t>Supplies</t>
  </si>
  <si>
    <t>ACP Membership</t>
    <phoneticPr fontId="0" type="noConversion"/>
  </si>
  <si>
    <t>OpenCUNY</t>
    <phoneticPr fontId="0" type="noConversion"/>
  </si>
  <si>
    <t>Stipend/Consulting</t>
    <phoneticPr fontId="0" type="noConversion"/>
  </si>
  <si>
    <t>Printing &amp; Supplies</t>
    <phoneticPr fontId="0" type="noConversion"/>
  </si>
  <si>
    <t>Web Consulting/Hosting</t>
  </si>
  <si>
    <t xml:space="preserve"> DSC LEADERSHIP &amp; OPERATIONS</t>
    <phoneticPr fontId="0" type="noConversion"/>
  </si>
  <si>
    <r>
      <t xml:space="preserve">Elections </t>
    </r>
    <r>
      <rPr>
        <sz val="7"/>
        <color indexed="8"/>
        <rFont val="Arial"/>
      </rPr>
      <t>(prorated over five years expiring 2015/16)</t>
    </r>
  </si>
  <si>
    <t>Office Expenses</t>
  </si>
  <si>
    <t>Postage</t>
  </si>
  <si>
    <t>Printing/Graphics</t>
    <phoneticPr fontId="0" type="noConversion"/>
  </si>
  <si>
    <t>Social</t>
  </si>
  <si>
    <t>Leadership Development</t>
    <phoneticPr fontId="0" type="noConversion"/>
  </si>
  <si>
    <t>Meetings</t>
    <phoneticPr fontId="0" type="noConversion"/>
  </si>
  <si>
    <t>Outreach Committee</t>
    <phoneticPr fontId="0" type="noConversion"/>
  </si>
  <si>
    <t>Parties</t>
    <phoneticPr fontId="0" type="noConversion"/>
  </si>
  <si>
    <t>Publicity Events</t>
    <phoneticPr fontId="0" type="noConversion"/>
  </si>
  <si>
    <t>New Student Orientation</t>
  </si>
  <si>
    <t>Student Leader Stipends</t>
    <phoneticPr fontId="0" type="noConversion"/>
  </si>
  <si>
    <t>Co-Chairs (3)</t>
  </si>
  <si>
    <t>USS Delegate (1)</t>
    <phoneticPr fontId="0" type="noConversion"/>
  </si>
  <si>
    <t>UFS Liaison (1)</t>
    <phoneticPr fontId="0" type="noConversion"/>
  </si>
  <si>
    <t>At-Large Steering Officers (6)</t>
    <phoneticPr fontId="0" type="noConversion"/>
  </si>
  <si>
    <t xml:space="preserve"> OVERSIGHT &amp; SPECIAL EXPENDITURES</t>
    <phoneticPr fontId="0" type="noConversion"/>
  </si>
  <si>
    <t>Accounting/Auditing</t>
  </si>
  <si>
    <t>Transfer to Reserve Funds</t>
    <phoneticPr fontId="0" type="noConversion"/>
  </si>
  <si>
    <t>USS Fees</t>
    <phoneticPr fontId="0" type="noConversion"/>
  </si>
  <si>
    <t xml:space="preserve"> SPACE AND STAFF—THE GRADUATE CENTER</t>
    <phoneticPr fontId="0" type="noConversion"/>
  </si>
  <si>
    <t xml:space="preserve"> TOTAL EXPENDITURES</t>
    <phoneticPr fontId="0" type="noConversion"/>
  </si>
  <si>
    <t>DOCTORAL STUDENTS' COUNCIL BUDGET 2014/15</t>
  </si>
  <si>
    <t>2014/2015</t>
  </si>
  <si>
    <t>4232 (confirmed)</t>
  </si>
  <si>
    <t>Student Government Fees ($40.75 per student)</t>
  </si>
  <si>
    <t>USS Fees ($1.45 per student per semester)</t>
  </si>
  <si>
    <t>Student Activity Fees ($42.20 per student per semester)</t>
  </si>
  <si>
    <t>Gifts/Contributions*</t>
  </si>
  <si>
    <t>(*This includes $100 from Henri Peyre and $100 from Comp. Lit to be used to pay honoraria for Pearl Kibre and $350 from GC Foundation for Theatre)</t>
  </si>
  <si>
    <t>4119 (confirmed)</t>
  </si>
  <si>
    <t>Projected 14/15 Enrollment  Fall: 4232 Spring: 4050</t>
  </si>
  <si>
    <t>Actual 14/15 Enrollment  Fall: 4232 Spring: 4119</t>
  </si>
  <si>
    <t>*vote to refund by Dec. plenary</t>
  </si>
  <si>
    <t xml:space="preserve"> Alumni Engagement and Fundraising Commission</t>
  </si>
  <si>
    <t>*add $145 ad. income here for binding</t>
  </si>
  <si>
    <t>*add $60 ad income here</t>
  </si>
  <si>
    <t>250 To cover Program Allocations (filed in system under program all. But w/ discretionary code</t>
  </si>
  <si>
    <t>4471.37 To cover Program Allocations (filed in system under program all. But w/ discretionary code)</t>
  </si>
  <si>
    <t>with updated revenue and expenditures as of 7/21/2015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</si>
</sst>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34" x14ac:knownFonts="1">
    <font>
      <sz val="12"/>
      <color theme="1"/>
      <name val="Calibri"/>
      <family val="2"/>
      <scheme val="minor"/>
    </font>
    <font>
      <b/>
      <sz val="16"/>
      <name val="Arial"/>
    </font>
    <font>
      <sz val="8"/>
      <name val="Arial"/>
    </font>
    <font>
      <sz val="10"/>
      <name val="Arial"/>
    </font>
    <font>
      <sz val="6"/>
      <name val="Arial"/>
    </font>
    <font>
      <b/>
      <sz val="16"/>
      <color indexed="8"/>
      <name val="Arial"/>
    </font>
    <font>
      <sz val="10"/>
      <color indexed="8"/>
      <name val="Arial"/>
    </font>
    <font>
      <b/>
      <sz val="11"/>
      <color indexed="8"/>
      <name val="Arial"/>
    </font>
    <font>
      <vertAlign val="superscript"/>
      <sz val="8"/>
      <color indexed="8"/>
      <name val="Arial"/>
    </font>
    <font>
      <b/>
      <sz val="12"/>
      <color indexed="9"/>
      <name val="Arial"/>
    </font>
    <font>
      <sz val="10"/>
      <color indexed="9"/>
      <name val="Arial"/>
    </font>
    <font>
      <b/>
      <sz val="11"/>
      <color indexed="9"/>
      <name val="Arial"/>
    </font>
    <font>
      <sz val="8"/>
      <color indexed="8"/>
      <name val="Arial"/>
    </font>
    <font>
      <vertAlign val="superscript"/>
      <sz val="7"/>
      <color indexed="8"/>
      <name val="Arial"/>
    </font>
    <font>
      <sz val="7"/>
      <color indexed="8"/>
      <name val="Arial"/>
    </font>
    <font>
      <sz val="7"/>
      <name val="Arial"/>
    </font>
    <font>
      <sz val="12"/>
      <color theme="1"/>
      <name val="Arial"/>
    </font>
    <font>
      <sz val="6"/>
      <color indexed="8"/>
      <name val="Arial"/>
    </font>
    <font>
      <i/>
      <sz val="10"/>
      <name val="Arial"/>
    </font>
    <font>
      <sz val="9"/>
      <color indexed="8"/>
      <name val="Arial"/>
    </font>
    <font>
      <sz val="9"/>
      <color rgb="FF000000"/>
      <name val="Arial"/>
    </font>
    <font>
      <sz val="9"/>
      <name val="Arial"/>
    </font>
    <font>
      <i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u/>
      <sz val="10"/>
      <color indexed="8"/>
      <name val="Arial"/>
    </font>
    <font>
      <u/>
      <sz val="9"/>
      <color indexed="8"/>
      <name val="Arial"/>
    </font>
    <font>
      <b/>
      <sz val="14"/>
      <name val="Arial"/>
    </font>
    <font>
      <vertAlign val="superscript"/>
      <sz val="8"/>
      <name val="Arial"/>
    </font>
    <font>
      <b/>
      <sz val="8"/>
      <color indexed="9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Arial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64" fontId="6" fillId="0" borderId="0" xfId="0" applyNumberFormat="1" applyFont="1" applyFill="1" applyBorder="1" applyAlignment="1"/>
    <xf numFmtId="0" fontId="7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vertical="center"/>
    </xf>
    <xf numFmtId="164" fontId="6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164" fontId="17" fillId="0" borderId="7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shrinkToFit="1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165" fontId="19" fillId="0" borderId="14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/>
    <xf numFmtId="165" fontId="19" fillId="0" borderId="0" xfId="0" applyNumberFormat="1" applyFont="1" applyFill="1" applyBorder="1" applyAlignment="1">
      <alignment vertical="center"/>
    </xf>
    <xf numFmtId="165" fontId="20" fillId="0" borderId="0" xfId="0" applyNumberFormat="1" applyFont="1" applyAlignment="1">
      <alignment vertical="center"/>
    </xf>
    <xf numFmtId="0" fontId="21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12" fillId="0" borderId="15" xfId="0" applyNumberFormat="1" applyFont="1" applyFill="1" applyBorder="1" applyAlignment="1">
      <alignment horizontal="left" vertical="center"/>
    </xf>
    <xf numFmtId="164" fontId="12" fillId="0" borderId="16" xfId="0" applyNumberFormat="1" applyFont="1" applyFill="1" applyBorder="1" applyAlignment="1">
      <alignment horizontal="left" vertical="center"/>
    </xf>
    <xf numFmtId="164" fontId="19" fillId="0" borderId="15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164" fontId="19" fillId="0" borderId="15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164" fontId="6" fillId="0" borderId="19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center"/>
    </xf>
    <xf numFmtId="0" fontId="6" fillId="0" borderId="0" xfId="0" quotePrefix="1" applyNumberFormat="1" applyFont="1" applyFill="1" applyBorder="1" applyAlignment="1"/>
    <xf numFmtId="16" fontId="6" fillId="0" borderId="0" xfId="0" quotePrefix="1" applyNumberFormat="1" applyFont="1" applyFill="1" applyBorder="1" applyAlignment="1"/>
    <xf numFmtId="164" fontId="21" fillId="0" borderId="14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vertical="center"/>
    </xf>
    <xf numFmtId="0" fontId="6" fillId="0" borderId="8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wrapText="1"/>
    </xf>
    <xf numFmtId="1" fontId="6" fillId="0" borderId="0" xfId="0" applyNumberFormat="1" applyFont="1" applyFill="1" applyBorder="1" applyAlignment="1"/>
    <xf numFmtId="10" fontId="6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164" fontId="10" fillId="0" borderId="0" xfId="0" applyNumberFormat="1" applyFont="1" applyFill="1" applyBorder="1" applyAlignment="1"/>
    <xf numFmtId="164" fontId="11" fillId="0" borderId="0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0" fontId="8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3" fillId="0" borderId="1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21" fillId="0" borderId="0" xfId="0" applyNumberFormat="1" applyFont="1" applyFill="1" applyBorder="1" applyAlignment="1"/>
    <xf numFmtId="164" fontId="6" fillId="0" borderId="2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vertical="center"/>
    </xf>
    <xf numFmtId="164" fontId="6" fillId="0" borderId="24" xfId="0" applyNumberFormat="1" applyFont="1" applyFill="1" applyBorder="1" applyAlignment="1">
      <alignment vertical="center"/>
    </xf>
    <xf numFmtId="164" fontId="6" fillId="0" borderId="25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vertical="center"/>
    </xf>
    <xf numFmtId="164" fontId="19" fillId="0" borderId="25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vertical="top"/>
    </xf>
    <xf numFmtId="9" fontId="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64" fontId="2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10" fontId="12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25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19" fillId="0" borderId="5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top"/>
    </xf>
    <xf numFmtId="10" fontId="19" fillId="0" borderId="0" xfId="0" applyNumberFormat="1" applyFont="1" applyFill="1" applyBorder="1" applyAlignment="1">
      <alignment vertical="top"/>
    </xf>
    <xf numFmtId="0" fontId="26" fillId="0" borderId="0" xfId="0" applyNumberFormat="1" applyFont="1" applyFill="1" applyBorder="1" applyAlignment="1">
      <alignment vertical="top"/>
    </xf>
    <xf numFmtId="164" fontId="19" fillId="0" borderId="6" xfId="0" applyNumberFormat="1" applyFont="1" applyFill="1" applyBorder="1" applyAlignment="1">
      <alignment vertical="center"/>
    </xf>
    <xf numFmtId="10" fontId="19" fillId="0" borderId="0" xfId="0" applyNumberFormat="1" applyFont="1" applyFill="1" applyBorder="1" applyAlignment="1">
      <alignment vertical="center"/>
    </xf>
    <xf numFmtId="164" fontId="19" fillId="0" borderId="20" xfId="0" applyNumberFormat="1" applyFont="1" applyFill="1" applyBorder="1" applyAlignment="1">
      <alignment vertical="center"/>
    </xf>
    <xf numFmtId="8" fontId="3" fillId="0" borderId="11" xfId="0" applyNumberFormat="1" applyFont="1" applyFill="1" applyBorder="1" applyAlignment="1"/>
    <xf numFmtId="9" fontId="21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top"/>
    </xf>
    <xf numFmtId="0" fontId="6" fillId="0" borderId="28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vertical="center"/>
    </xf>
    <xf numFmtId="0" fontId="6" fillId="0" borderId="31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top"/>
    </xf>
    <xf numFmtId="0" fontId="2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164" fontId="19" fillId="0" borderId="30" xfId="0" applyNumberFormat="1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vertical="center" wrapText="1"/>
    </xf>
    <xf numFmtId="164" fontId="12" fillId="0" borderId="6" xfId="0" applyNumberFormat="1" applyFont="1" applyFill="1" applyBorder="1" applyAlignment="1">
      <alignment horizontal="left" vertical="center"/>
    </xf>
    <xf numFmtId="0" fontId="28" fillId="0" borderId="0" xfId="0" quotePrefix="1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 shrinkToFit="1"/>
    </xf>
    <xf numFmtId="164" fontId="12" fillId="0" borderId="6" xfId="0" applyNumberFormat="1" applyFont="1" applyFill="1" applyBorder="1" applyAlignment="1">
      <alignment horizontal="right" vertical="center"/>
    </xf>
    <xf numFmtId="164" fontId="19" fillId="0" borderId="9" xfId="0" applyNumberFormat="1" applyFont="1" applyFill="1" applyBorder="1" applyAlignment="1">
      <alignment vertical="center"/>
    </xf>
    <xf numFmtId="0" fontId="12" fillId="0" borderId="5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64" fontId="19" fillId="0" borderId="6" xfId="0" applyNumberFormat="1" applyFont="1" applyFill="1" applyBorder="1" applyAlignment="1">
      <alignment horizontal="right" vertical="center"/>
    </xf>
    <xf numFmtId="165" fontId="12" fillId="0" borderId="6" xfId="0" applyNumberFormat="1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3" fillId="0" borderId="19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6" fontId="21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/>
    </xf>
    <xf numFmtId="0" fontId="11" fillId="2" borderId="8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vertical="center"/>
    </xf>
    <xf numFmtId="10" fontId="12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164" fontId="12" fillId="0" borderId="0" xfId="0" applyNumberFormat="1" applyFont="1" applyFill="1" applyBorder="1" applyAlignment="1"/>
    <xf numFmtId="0" fontId="3" fillId="0" borderId="27" xfId="0" applyNumberFormat="1" applyFont="1" applyFill="1" applyBorder="1" applyAlignment="1">
      <alignment vertical="center"/>
    </xf>
    <xf numFmtId="6" fontId="3" fillId="0" borderId="30" xfId="0" applyNumberFormat="1" applyFont="1" applyFill="1" applyBorder="1" applyAlignment="1"/>
    <xf numFmtId="8" fontId="3" fillId="0" borderId="22" xfId="0" applyNumberFormat="1" applyFont="1" applyFill="1" applyBorder="1" applyAlignment="1"/>
    <xf numFmtId="0" fontId="9" fillId="3" borderId="7" xfId="0" applyNumberFormat="1" applyFont="1" applyFill="1" applyBorder="1" applyAlignment="1"/>
    <xf numFmtId="0" fontId="9" fillId="3" borderId="8" xfId="0" applyNumberFormat="1" applyFont="1" applyFill="1" applyBorder="1" applyAlignment="1"/>
    <xf numFmtId="164" fontId="9" fillId="3" borderId="8" xfId="0" applyNumberFormat="1" applyFont="1" applyFill="1" applyBorder="1" applyAlignment="1"/>
    <xf numFmtId="0" fontId="10" fillId="3" borderId="8" xfId="0" applyNumberFormat="1" applyFont="1" applyFill="1" applyBorder="1" applyAlignment="1"/>
    <xf numFmtId="164" fontId="10" fillId="3" borderId="8" xfId="0" applyNumberFormat="1" applyFont="1" applyFill="1" applyBorder="1" applyAlignment="1"/>
    <xf numFmtId="164" fontId="32" fillId="3" borderId="8" xfId="0" applyNumberFormat="1" applyFont="1" applyFill="1" applyBorder="1" applyAlignment="1">
      <alignment vertical="center"/>
    </xf>
    <xf numFmtId="0" fontId="29" fillId="3" borderId="0" xfId="0" applyNumberFormat="1" applyFont="1" applyFill="1" applyBorder="1" applyAlignment="1">
      <alignment vertical="center"/>
    </xf>
    <xf numFmtId="164" fontId="32" fillId="2" borderId="8" xfId="0" applyNumberFormat="1" applyFont="1" applyFill="1" applyBorder="1" applyAlignment="1">
      <alignment vertical="center"/>
    </xf>
    <xf numFmtId="164" fontId="11" fillId="3" borderId="17" xfId="0" applyNumberFormat="1" applyFont="1" applyFill="1" applyBorder="1" applyAlignment="1">
      <alignment vertical="center"/>
    </xf>
    <xf numFmtId="164" fontId="32" fillId="3" borderId="0" xfId="0" applyNumberFormat="1" applyFont="1" applyFill="1" applyAlignment="1">
      <alignment vertical="center"/>
    </xf>
    <xf numFmtId="164" fontId="19" fillId="4" borderId="6" xfId="0" applyNumberFormat="1" applyFont="1" applyFill="1" applyBorder="1" applyAlignment="1">
      <alignment vertical="center"/>
    </xf>
    <xf numFmtId="8" fontId="2" fillId="5" borderId="0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top"/>
    </xf>
    <xf numFmtId="0" fontId="3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/>
    <xf numFmtId="0" fontId="16" fillId="0" borderId="0" xfId="0" applyNumberFormat="1" applyFont="1" applyFill="1" applyBorder="1" applyAlignment="1"/>
    <xf numFmtId="0" fontId="16" fillId="0" borderId="9" xfId="0" applyNumberFormat="1" applyFont="1" applyFill="1" applyBorder="1" applyAlignment="1"/>
    <xf numFmtId="0" fontId="16" fillId="0" borderId="8" xfId="0" applyNumberFormat="1" applyFont="1" applyFill="1" applyBorder="1" applyAlignment="1"/>
    <xf numFmtId="0" fontId="16" fillId="0" borderId="10" xfId="0" applyNumberFormat="1" applyFont="1" applyFill="1" applyBorder="1" applyAlignment="1"/>
    <xf numFmtId="0" fontId="19" fillId="0" borderId="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Revenues Summary</a:t>
            </a:r>
          </a:p>
        </c:rich>
      </c:tx>
      <c:layout>
        <c:manualLayout>
          <c:xMode val="edge"/>
          <c:yMode val="edge"/>
          <c:x val="0.0012497014933386"/>
          <c:y val="0.0262008958849636"/>
        </c:manualLayout>
      </c:layout>
      <c:overlay val="0"/>
    </c:title>
    <c:autoTitleDeleted val="0"/>
    <c:view3D>
      <c:rotX val="1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[1]Sheet1!$H$12:$N$12</c:f>
              <c:strCache>
                <c:ptCount val="7"/>
                <c:pt idx="0">
                  <c:v>_x0015_Student Activity Fees</c:v>
                </c:pt>
                <c:pt idx="1">
                  <c:v>_x0015_Medical Test Payments</c:v>
                </c:pt>
                <c:pt idx="2">
                  <c:v>_x0012_Movie Ticket Sales</c:v>
                </c:pt>
                <c:pt idx="3">
                  <c:v>_x000f_Advocate Income</c:v>
                </c:pt>
                <c:pt idx="4">
                  <c:v>_x0013_Gifts/Contributions</c:v>
                </c:pt>
                <c:pt idx="5">
                  <c:v>_x0015_In-Kind Contributions</c:v>
                </c:pt>
                <c:pt idx="6">
                  <c:v>_x000f_Interest Income</c:v>
                </c:pt>
              </c:strCache>
            </c:strRef>
          </c:cat>
          <c:val>
            <c:numRef>
              <c:f>[1]Sheet1!$H$13:$N$13</c:f>
              <c:numCache>
                <c:formatCode>General</c:formatCode>
                <c:ptCount val="7"/>
                <c:pt idx="0">
                  <c:v>370240.0</c:v>
                </c:pt>
                <c:pt idx="1">
                  <c:v>3000.0</c:v>
                </c:pt>
                <c:pt idx="2">
                  <c:v>22000.0</c:v>
                </c:pt>
                <c:pt idx="3">
                  <c:v>250.0</c:v>
                </c:pt>
                <c:pt idx="4">
                  <c:v>2000.0</c:v>
                </c:pt>
                <c:pt idx="5">
                  <c:v>263903.0</c:v>
                </c:pt>
                <c:pt idx="6">
                  <c:v>835.0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Expenditures Summary</a:t>
            </a:r>
          </a:p>
        </c:rich>
      </c:tx>
      <c:layout>
        <c:manualLayout>
          <c:xMode val="edge"/>
          <c:yMode val="edge"/>
          <c:x val="0.00111683335750519"/>
          <c:y val="0.0229357632480219"/>
        </c:manualLayout>
      </c:layout>
      <c:overlay val="0"/>
    </c:title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Pos val="bestFit"/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[1]Sheet1!$H$42:$O$42</c:f>
              <c:strCache>
                <c:ptCount val="8"/>
                <c:pt idx="0">
                  <c:v>_x0011_Grants and Awards</c:v>
                </c:pt>
                <c:pt idx="1">
                  <c:v>_x0011_Wellness Services</c:v>
                </c:pt>
                <c:pt idx="2">
                  <c:v>_x0012_Discretionary Fund</c:v>
                </c:pt>
                <c:pt idx="3">
                  <c:v>-Student Activities, Organizations, &amp; Services</c:v>
                </c:pt>
                <c:pt idx="4">
                  <c:v>_x0005_Media</c:v>
                </c:pt>
                <c:pt idx="5">
                  <c:v>_x0019_Leadership and Operations</c:v>
                </c:pt>
                <c:pt idx="6">
                  <c:v> Oversight &amp; Special Expenditures</c:v>
                </c:pt>
                <c:pt idx="7">
                  <c:v>_x000d_Space &amp; Staff</c:v>
                </c:pt>
              </c:strCache>
            </c:strRef>
          </c:cat>
          <c:val>
            <c:numRef>
              <c:f>[1]Sheet1!$H$43:$O$43</c:f>
              <c:numCache>
                <c:formatCode>General</c:formatCode>
                <c:ptCount val="8"/>
                <c:pt idx="0">
                  <c:v>22000.0</c:v>
                </c:pt>
                <c:pt idx="1">
                  <c:v>107900.0</c:v>
                </c:pt>
                <c:pt idx="2">
                  <c:v>27500.0</c:v>
                </c:pt>
                <c:pt idx="3">
                  <c:v>108256.0</c:v>
                </c:pt>
                <c:pt idx="4">
                  <c:v>49383.0</c:v>
                </c:pt>
                <c:pt idx="5">
                  <c:v>86374.77</c:v>
                </c:pt>
                <c:pt idx="6">
                  <c:v>15284.0</c:v>
                </c:pt>
                <c:pt idx="7">
                  <c:v>263903.0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txPr>
    <a:bodyPr/>
    <a:lstStyle/>
    <a:p>
      <a:pPr>
        <a:defRPr>
          <a:latin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59266</xdr:colOff>
      <xdr:row>27</xdr:row>
      <xdr:rowOff>194735</xdr:rowOff>
    </xdr:from>
    <xdr:to>
      <xdr:col>6</xdr:col>
      <xdr:colOff>25400</xdr:colOff>
      <xdr:row>40</xdr:row>
      <xdr:rowOff>135466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42332</xdr:colOff>
      <xdr:row>126</xdr:row>
      <xdr:rowOff>50799</xdr:rowOff>
    </xdr:from>
    <xdr:to>
      <xdr:col>6</xdr:col>
      <xdr:colOff>16933</xdr:colOff>
      <xdr:row>141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Work/DSC_files/CCB-A/CCB%20PRIMARY/Budgets/DSC%20Budget/DSC%20Budget%202014-2015/Updated%20DSC%20Budget%202013-14%20Fin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H12" t="str">
            <v>Student Activity Fees</v>
          </cell>
          <cell r="I12" t="str">
            <v>Medical Test Payments</v>
          </cell>
          <cell r="J12" t="str">
            <v>Movie Ticket Sales</v>
          </cell>
          <cell r="K12" t="str">
            <v>Advocate Income</v>
          </cell>
          <cell r="L12" t="str">
            <v>Gifts/Contributions</v>
          </cell>
          <cell r="M12" t="str">
            <v>In-Kind Contributions</v>
          </cell>
          <cell r="N12" t="str">
            <v>Interest Income</v>
          </cell>
        </row>
        <row r="13">
          <cell r="H13">
            <v>370240</v>
          </cell>
          <cell r="I13">
            <v>3000</v>
          </cell>
          <cell r="J13">
            <v>22000</v>
          </cell>
          <cell r="K13">
            <v>250</v>
          </cell>
          <cell r="L13">
            <v>2000</v>
          </cell>
          <cell r="M13">
            <v>263903</v>
          </cell>
          <cell r="N13">
            <v>835</v>
          </cell>
        </row>
        <row r="42">
          <cell r="H42" t="str">
            <v>Grants and Awards</v>
          </cell>
          <cell r="I42" t="str">
            <v>Wellness Services</v>
          </cell>
          <cell r="J42" t="str">
            <v>Discretionary Fund</v>
          </cell>
          <cell r="K42" t="str">
            <v>Student Activities, Organizations, &amp; Services</v>
          </cell>
          <cell r="L42" t="str">
            <v>Media</v>
          </cell>
          <cell r="M42" t="str">
            <v>Leadership and Operations</v>
          </cell>
          <cell r="N42" t="str">
            <v>Oversight &amp; Special Expenditures</v>
          </cell>
          <cell r="O42" t="str">
            <v>Space &amp; Staff</v>
          </cell>
        </row>
        <row r="43">
          <cell r="H43">
            <v>22000</v>
          </cell>
          <cell r="I43">
            <v>107900</v>
          </cell>
          <cell r="J43">
            <v>27500</v>
          </cell>
          <cell r="K43">
            <v>108256</v>
          </cell>
          <cell r="L43">
            <v>49383</v>
          </cell>
          <cell r="M43">
            <v>86374.77</v>
          </cell>
          <cell r="N43">
            <v>15284</v>
          </cell>
          <cell r="O43">
            <v>263903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172"/>
  <sheetViews>
    <sheetView tabSelected="1" topLeftCell="B37" zoomScale="150" zoomScaleNormal="150" zoomScalePageLayoutView="150" workbookViewId="0">
      <selection activeCell="G55" sqref="G55"/>
    </sheetView>
  </sheetViews>
  <sheetFormatPr baseColWidth="10" defaultColWidth="8.83203125" defaultRowHeight="12" x14ac:dyDescent="0"/>
  <cols>
    <col min="1" max="1" width="2.6640625" style="2" customWidth="1"/>
    <col min="2" max="2" width="3.5" style="2" customWidth="1"/>
    <col min="3" max="3" width="16.33203125" style="2" customWidth="1"/>
    <col min="4" max="4" width="23.33203125" style="2" customWidth="1"/>
    <col min="5" max="5" width="15.6640625" style="2" customWidth="1"/>
    <col min="6" max="6" width="15.1640625" style="2" customWidth="1"/>
    <col min="7" max="7" width="15.83203125" style="1" customWidth="1"/>
    <col min="8" max="8" width="12" style="2" customWidth="1"/>
    <col min="9" max="9" width="10.6640625" style="2" customWidth="1"/>
    <col min="10" max="10" width="10.5" style="2" customWidth="1"/>
    <col min="11" max="11" width="8.33203125" style="2" customWidth="1"/>
    <col min="12" max="12" width="11.5" style="2" customWidth="1"/>
    <col min="13" max="13" width="10.1640625" style="2" customWidth="1"/>
    <col min="14" max="14" width="8" style="2" customWidth="1"/>
    <col min="15" max="15" width="15.1640625" style="2" bestFit="1" customWidth="1"/>
    <col min="16" max="19" width="15" style="2" bestFit="1" customWidth="1"/>
    <col min="20" max="16384" width="8.83203125" style="2"/>
  </cols>
  <sheetData>
    <row r="1" spans="1:19" ht="18">
      <c r="A1" s="166" t="s">
        <v>96</v>
      </c>
      <c r="B1" s="166"/>
      <c r="C1" s="166"/>
      <c r="D1" s="166"/>
      <c r="E1" s="166"/>
      <c r="F1" s="166"/>
    </row>
    <row r="2" spans="1:19" ht="13" thickBot="1">
      <c r="A2" s="167" t="s">
        <v>113</v>
      </c>
      <c r="B2" s="167"/>
      <c r="C2" s="167"/>
      <c r="D2" s="167"/>
      <c r="E2" s="167"/>
      <c r="F2" s="167"/>
    </row>
    <row r="3" spans="1:19" ht="19" thickBot="1">
      <c r="A3" s="3" t="s">
        <v>0</v>
      </c>
      <c r="B3" s="4"/>
      <c r="C3" s="4"/>
      <c r="D3" s="5"/>
      <c r="E3" s="6" t="s">
        <v>97</v>
      </c>
      <c r="F3" s="6" t="s">
        <v>1</v>
      </c>
      <c r="H3" s="4" t="s">
        <v>2</v>
      </c>
      <c r="I3" s="2" t="s">
        <v>3</v>
      </c>
      <c r="K3" s="1"/>
    </row>
    <row r="4" spans="1:19" s="11" customFormat="1" ht="12" customHeight="1">
      <c r="A4" s="7" t="s">
        <v>4</v>
      </c>
      <c r="B4" s="8"/>
      <c r="C4" s="9"/>
      <c r="D4" s="8"/>
      <c r="E4" s="10">
        <v>128788</v>
      </c>
      <c r="F4" s="10">
        <v>128788</v>
      </c>
      <c r="H4" s="12" t="s">
        <v>98</v>
      </c>
      <c r="I4" s="11" t="s">
        <v>104</v>
      </c>
      <c r="K4" s="13"/>
    </row>
    <row r="5" spans="1:19" s="11" customFormat="1" ht="12" customHeight="1">
      <c r="A5" s="14" t="s">
        <v>5</v>
      </c>
      <c r="C5" s="15"/>
      <c r="D5" s="16"/>
      <c r="E5" s="17">
        <f>E13*0.05</f>
        <v>18805.02</v>
      </c>
      <c r="F5" s="17">
        <f>F13*0.05</f>
        <v>18948.5</v>
      </c>
      <c r="G5" s="18"/>
      <c r="H5" s="19"/>
    </row>
    <row r="6" spans="1:19" ht="16" thickBot="1">
      <c r="A6" s="149" t="s">
        <v>6</v>
      </c>
      <c r="B6" s="152"/>
      <c r="C6" s="153"/>
      <c r="D6" s="152"/>
      <c r="E6" s="154">
        <f>SUM(E4:E5)</f>
        <v>147593.01999999999</v>
      </c>
      <c r="F6" s="154">
        <f>SUM(F4:F5)</f>
        <v>147736.5</v>
      </c>
      <c r="G6" s="20"/>
      <c r="H6" s="4"/>
    </row>
    <row r="7" spans="1:19" s="11" customFormat="1" ht="9" customHeight="1">
      <c r="B7" s="21" t="s">
        <v>7</v>
      </c>
      <c r="G7" s="13"/>
    </row>
    <row r="8" spans="1:19" s="11" customFormat="1" ht="9" customHeight="1">
      <c r="B8" s="21"/>
      <c r="C8" s="22" t="s">
        <v>8</v>
      </c>
      <c r="G8" s="13"/>
    </row>
    <row r="9" spans="1:19" s="11" customFormat="1" ht="9" customHeight="1">
      <c r="B9" s="23" t="s">
        <v>9</v>
      </c>
      <c r="G9" s="13"/>
    </row>
    <row r="10" spans="1:19" ht="13" thickBot="1"/>
    <row r="11" spans="1:19" ht="13" customHeight="1" thickBot="1">
      <c r="A11" s="168" t="s">
        <v>10</v>
      </c>
      <c r="B11" s="169"/>
      <c r="C11" s="170"/>
      <c r="D11" s="24" t="s">
        <v>105</v>
      </c>
      <c r="E11" s="6" t="s">
        <v>97</v>
      </c>
      <c r="F11" s="25" t="s">
        <v>11</v>
      </c>
      <c r="G11" s="6" t="s">
        <v>1</v>
      </c>
      <c r="H11" s="4"/>
    </row>
    <row r="12" spans="1:19" ht="13" customHeight="1" thickBot="1">
      <c r="A12" s="171"/>
      <c r="B12" s="171"/>
      <c r="C12" s="172"/>
      <c r="D12" s="24" t="s">
        <v>106</v>
      </c>
      <c r="E12" s="26">
        <v>4141</v>
      </c>
      <c r="F12" s="26">
        <v>4175</v>
      </c>
      <c r="G12" s="26">
        <v>4175</v>
      </c>
      <c r="H12" s="4" t="s">
        <v>12</v>
      </c>
      <c r="I12" s="2" t="s">
        <v>13</v>
      </c>
      <c r="J12" s="2" t="s">
        <v>14</v>
      </c>
      <c r="K12" s="2" t="s">
        <v>15</v>
      </c>
      <c r="L12" s="2" t="s">
        <v>16</v>
      </c>
      <c r="M12" s="2" t="s">
        <v>17</v>
      </c>
      <c r="N12" s="2" t="s">
        <v>18</v>
      </c>
    </row>
    <row r="13" spans="1:19" ht="12.75" customHeight="1">
      <c r="A13" s="27" t="s">
        <v>19</v>
      </c>
      <c r="B13" s="28"/>
      <c r="C13" s="29"/>
      <c r="D13" s="28"/>
      <c r="E13" s="30">
        <f>SUM(E14+E17+E18+E19+E20)</f>
        <v>376100.4</v>
      </c>
      <c r="F13" s="30">
        <f>SUM(F14+F17+F18+F19+F20)</f>
        <v>378970</v>
      </c>
      <c r="G13" s="30">
        <f>SUM(G14+G17+G18+G19+G20)</f>
        <v>377512.61</v>
      </c>
      <c r="H13" s="31">
        <f>E14</f>
        <v>349500.4</v>
      </c>
      <c r="I13" s="32">
        <f>E17</f>
        <v>1350</v>
      </c>
      <c r="J13" s="32">
        <f>E18</f>
        <v>22000</v>
      </c>
      <c r="K13" s="32">
        <f>E19</f>
        <v>250</v>
      </c>
      <c r="L13" s="33">
        <f>E20</f>
        <v>3000</v>
      </c>
      <c r="M13" s="33">
        <f>E23</f>
        <v>263903</v>
      </c>
      <c r="N13" s="34">
        <f>E24</f>
        <v>800</v>
      </c>
      <c r="O13" s="4"/>
      <c r="P13" s="4"/>
      <c r="Q13" s="4"/>
      <c r="R13" s="4"/>
      <c r="S13" s="4"/>
    </row>
    <row r="14" spans="1:19" s="11" customFormat="1" ht="11" customHeight="1">
      <c r="A14" s="35"/>
      <c r="B14" s="36" t="s">
        <v>101</v>
      </c>
      <c r="C14" s="37"/>
      <c r="D14" s="37"/>
      <c r="E14" s="38">
        <f>SUM(E15+E16)</f>
        <v>349500.4</v>
      </c>
      <c r="F14" s="38">
        <f>SUM(F15+F16)</f>
        <v>352370</v>
      </c>
      <c r="G14" s="38">
        <f>SUM(G15+G16)</f>
        <v>352371</v>
      </c>
      <c r="H14" s="3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1" customFormat="1" ht="11" customHeight="1">
      <c r="A15" s="35"/>
      <c r="B15" s="36"/>
      <c r="C15" s="39" t="s">
        <v>99</v>
      </c>
      <c r="D15" s="40"/>
      <c r="E15" s="41">
        <f>E12*40.75*2</f>
        <v>337491.5</v>
      </c>
      <c r="F15" s="41">
        <f>F12*40.75*2</f>
        <v>340262.5</v>
      </c>
      <c r="G15" s="41">
        <v>340263</v>
      </c>
      <c r="H15" s="3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1" customFormat="1" ht="11" customHeight="1">
      <c r="A16" s="35"/>
      <c r="B16" s="36"/>
      <c r="C16" s="40" t="s">
        <v>100</v>
      </c>
      <c r="D16" s="40"/>
      <c r="E16" s="42">
        <f>E12*1.45*2</f>
        <v>12008.9</v>
      </c>
      <c r="F16" s="42">
        <f>F12*1.45*2</f>
        <v>12107.5</v>
      </c>
      <c r="G16" s="42">
        <v>12108</v>
      </c>
      <c r="H16" s="32" t="s">
        <v>20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1" customFormat="1" ht="10" customHeight="1">
      <c r="A17" s="35"/>
      <c r="B17" s="36" t="s">
        <v>21</v>
      </c>
      <c r="C17" s="37"/>
      <c r="D17" s="37"/>
      <c r="E17" s="43">
        <v>1350</v>
      </c>
      <c r="F17" s="43">
        <v>1350</v>
      </c>
      <c r="G17" s="43">
        <v>803.37</v>
      </c>
      <c r="H17" s="33">
        <f>SUM(E14,E17,E18,E19,E20)</f>
        <v>376100.4</v>
      </c>
      <c r="I17" s="44"/>
      <c r="J17" s="44"/>
      <c r="K17" s="44"/>
      <c r="L17" s="12"/>
      <c r="M17" s="12"/>
      <c r="N17" s="12"/>
      <c r="O17" s="12"/>
      <c r="P17" s="12"/>
      <c r="Q17" s="12"/>
      <c r="R17" s="12"/>
      <c r="S17" s="12"/>
    </row>
    <row r="18" spans="1:19" s="11" customFormat="1" ht="11" customHeight="1">
      <c r="A18" s="35"/>
      <c r="B18" s="36" t="s">
        <v>14</v>
      </c>
      <c r="C18" s="37"/>
      <c r="D18" s="37"/>
      <c r="E18" s="43">
        <v>22000</v>
      </c>
      <c r="F18" s="43">
        <v>22000</v>
      </c>
      <c r="G18" s="43">
        <v>23563.24</v>
      </c>
      <c r="H18" s="3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1" customFormat="1" ht="11" customHeight="1">
      <c r="A19" s="35"/>
      <c r="B19" s="45" t="s">
        <v>22</v>
      </c>
      <c r="C19" s="37"/>
      <c r="D19" s="37"/>
      <c r="E19" s="43">
        <v>250</v>
      </c>
      <c r="F19" s="43">
        <v>250</v>
      </c>
      <c r="G19" s="43">
        <v>225</v>
      </c>
      <c r="H19" s="33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1" customFormat="1" ht="11" customHeight="1">
      <c r="A20" s="35"/>
      <c r="B20" s="173" t="s">
        <v>102</v>
      </c>
      <c r="C20" s="173"/>
      <c r="D20" s="37"/>
      <c r="E20" s="46">
        <v>3000</v>
      </c>
      <c r="F20" s="46">
        <v>3000</v>
      </c>
      <c r="G20" s="46">
        <v>550</v>
      </c>
      <c r="H20" s="3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 customHeight="1">
      <c r="A21" s="14"/>
      <c r="B21" s="12"/>
      <c r="C21" s="47" t="s">
        <v>103</v>
      </c>
      <c r="D21" s="15"/>
      <c r="E21" s="48"/>
      <c r="F21" s="48"/>
      <c r="G21" s="48"/>
      <c r="H21" s="3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 customHeight="1">
      <c r="A22" s="49" t="s">
        <v>23</v>
      </c>
      <c r="B22" s="50"/>
      <c r="C22" s="51"/>
      <c r="D22" s="51"/>
      <c r="E22" s="52">
        <f>SUM(E23:E26)</f>
        <v>282399</v>
      </c>
      <c r="F22" s="52">
        <f>SUM(F23:F26)</f>
        <v>282288.49</v>
      </c>
      <c r="G22" s="52">
        <f>SUM(G23:G26)</f>
        <v>281669.15999999997</v>
      </c>
      <c r="H22" s="36"/>
      <c r="I22" s="53"/>
      <c r="J22" s="53"/>
      <c r="K22" s="54"/>
      <c r="L22" s="4"/>
      <c r="M22" s="4"/>
      <c r="N22" s="4"/>
      <c r="O22" s="4"/>
      <c r="P22" s="4"/>
      <c r="Q22" s="4"/>
      <c r="R22" s="4"/>
      <c r="S22" s="4"/>
    </row>
    <row r="23" spans="1:19" ht="11" customHeight="1">
      <c r="A23" s="14"/>
      <c r="B23" s="36" t="s">
        <v>24</v>
      </c>
      <c r="C23" s="37"/>
      <c r="D23" s="37"/>
      <c r="E23" s="55">
        <v>263903</v>
      </c>
      <c r="F23" s="55">
        <v>263903</v>
      </c>
      <c r="G23" s="55">
        <v>263903</v>
      </c>
      <c r="H23" s="36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1" customHeight="1">
      <c r="A24" s="56"/>
      <c r="B24" s="36" t="s">
        <v>18</v>
      </c>
      <c r="C24" s="37"/>
      <c r="D24" s="37"/>
      <c r="E24" s="43">
        <v>800</v>
      </c>
      <c r="F24" s="43">
        <v>689.49</v>
      </c>
      <c r="G24" s="43">
        <v>792.16</v>
      </c>
      <c r="H24" s="4"/>
    </row>
    <row r="25" spans="1:19" s="11" customFormat="1" ht="11" customHeight="1">
      <c r="A25" s="35"/>
      <c r="B25" s="57" t="s">
        <v>25</v>
      </c>
      <c r="E25" s="43">
        <v>16813</v>
      </c>
      <c r="F25" s="43">
        <v>16813</v>
      </c>
      <c r="G25" s="43">
        <v>16813</v>
      </c>
      <c r="H25" s="53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1" customFormat="1" ht="11" customHeight="1">
      <c r="A26" s="35"/>
      <c r="B26" s="36" t="s">
        <v>26</v>
      </c>
      <c r="E26" s="46">
        <v>883</v>
      </c>
      <c r="F26" s="46">
        <v>883</v>
      </c>
      <c r="G26" s="46">
        <v>161</v>
      </c>
      <c r="H26" s="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 customHeight="1" thickBot="1">
      <c r="A27" s="58"/>
      <c r="B27" s="59"/>
      <c r="C27" s="60"/>
      <c r="D27" s="60"/>
      <c r="E27" s="61"/>
      <c r="F27" s="61"/>
      <c r="G27" s="61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6" thickBot="1">
      <c r="A28" s="149" t="s">
        <v>27</v>
      </c>
      <c r="B28" s="150"/>
      <c r="C28" s="151"/>
      <c r="D28" s="151"/>
      <c r="E28" s="151">
        <f>E13+E22</f>
        <v>658499.4</v>
      </c>
      <c r="F28" s="151">
        <f>F13+F22</f>
        <v>661258.49</v>
      </c>
      <c r="G28" s="151">
        <f>G13+G22</f>
        <v>659181.77</v>
      </c>
      <c r="H28" s="3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1:19" ht="12.75" customHeight="1">
      <c r="A29" s="4"/>
      <c r="B29" s="4"/>
      <c r="C29" s="4"/>
      <c r="D29" s="5"/>
      <c r="E29" s="5"/>
      <c r="F29" s="5"/>
      <c r="G29" s="62"/>
      <c r="H29" s="3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.75" customHeight="1">
      <c r="A30" s="4"/>
      <c r="B30" s="4"/>
      <c r="C30" s="4"/>
      <c r="D30" s="5"/>
      <c r="E30" s="5"/>
      <c r="F30" s="5"/>
      <c r="G30" s="62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 customHeight="1">
      <c r="A31" s="4"/>
      <c r="B31" s="4"/>
      <c r="C31" s="4"/>
      <c r="G31" s="6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 customHeight="1">
      <c r="A32" s="4"/>
      <c r="B32" s="4"/>
      <c r="C32" s="4"/>
      <c r="G32" s="62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0" customHeight="1">
      <c r="A33" s="4"/>
      <c r="B33" s="4"/>
      <c r="C33" s="4"/>
      <c r="D33" s="5"/>
      <c r="E33" s="63"/>
      <c r="F33" s="63"/>
      <c r="G33" s="6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" hidden="1" customHeight="1">
      <c r="A34" s="4"/>
      <c r="B34" s="4"/>
      <c r="C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.75" customHeight="1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ht="7" customHeight="1">
      <c r="H37" s="6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</row>
    <row r="38" spans="1:19" ht="12" hidden="1" customHeight="1"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19" ht="14" customHeight="1"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9" ht="1" customHeight="1">
      <c r="A40" s="65"/>
      <c r="B40" s="66"/>
      <c r="C40" s="67"/>
      <c r="D40" s="66"/>
      <c r="E40" s="68"/>
      <c r="F40" s="68"/>
      <c r="G40" s="2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0" customHeight="1" thickBot="1">
      <c r="B41" s="2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75" customFormat="1" ht="19" thickBot="1">
      <c r="A42" s="69" t="s">
        <v>28</v>
      </c>
      <c r="B42" s="70"/>
      <c r="C42" s="71"/>
      <c r="D42" s="71"/>
      <c r="E42" s="6" t="s">
        <v>97</v>
      </c>
      <c r="F42" s="72" t="s">
        <v>1</v>
      </c>
      <c r="G42" s="62"/>
      <c r="H42" s="2" t="s">
        <v>29</v>
      </c>
      <c r="I42" s="73" t="s">
        <v>30</v>
      </c>
      <c r="J42" s="73" t="s">
        <v>31</v>
      </c>
      <c r="K42" s="73" t="s">
        <v>32</v>
      </c>
      <c r="L42" s="73" t="s">
        <v>33</v>
      </c>
      <c r="M42" s="74" t="s">
        <v>34</v>
      </c>
      <c r="N42" s="74" t="s">
        <v>35</v>
      </c>
      <c r="O42" s="74" t="s">
        <v>36</v>
      </c>
      <c r="P42" s="74"/>
      <c r="Q42" s="74"/>
      <c r="R42" s="74"/>
      <c r="S42" s="74"/>
    </row>
    <row r="43" spans="1:19" s="85" customFormat="1" ht="12" customHeight="1" thickBot="1">
      <c r="A43" s="174" t="s">
        <v>37</v>
      </c>
      <c r="B43" s="175"/>
      <c r="C43" s="175"/>
      <c r="D43" s="175"/>
      <c r="E43" s="76">
        <v>20000</v>
      </c>
      <c r="F43" s="76">
        <v>11259.4</v>
      </c>
      <c r="G43" s="77"/>
      <c r="H43" s="78">
        <f>E43</f>
        <v>20000</v>
      </c>
      <c r="I43" s="78">
        <f>E46</f>
        <v>103150</v>
      </c>
      <c r="J43" s="79">
        <f>E54</f>
        <v>19310.2</v>
      </c>
      <c r="K43" s="80">
        <f>E70</f>
        <v>101771</v>
      </c>
      <c r="L43" s="81">
        <f>E86</f>
        <v>48498</v>
      </c>
      <c r="M43" s="82">
        <f>E99</f>
        <v>84568</v>
      </c>
      <c r="N43" s="82">
        <f>E120</f>
        <v>7950</v>
      </c>
      <c r="O43" s="83">
        <f>E125</f>
        <v>0</v>
      </c>
      <c r="P43" s="84"/>
      <c r="Q43" s="84"/>
      <c r="R43" s="84"/>
      <c r="S43" s="84"/>
    </row>
    <row r="44" spans="1:19" ht="9" customHeight="1">
      <c r="B44" s="21" t="s">
        <v>38</v>
      </c>
      <c r="H44" s="86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 spans="1:19" s="57" customFormat="1" ht="20" customHeight="1">
      <c r="A45" s="87"/>
      <c r="B45" s="87"/>
      <c r="C45" s="87"/>
      <c r="D45" s="88"/>
      <c r="E45" s="89"/>
      <c r="F45" s="89"/>
      <c r="G45" s="90"/>
      <c r="I45" s="88"/>
      <c r="J45" s="91"/>
      <c r="K45" s="87"/>
      <c r="L45" s="87"/>
      <c r="M45" s="36"/>
      <c r="N45" s="36"/>
      <c r="O45" s="36"/>
      <c r="P45" s="36"/>
      <c r="Q45" s="36"/>
      <c r="R45" s="36"/>
      <c r="S45" s="36"/>
    </row>
    <row r="46" spans="1:19" s="85" customFormat="1" ht="12" customHeight="1">
      <c r="A46" s="161" t="s">
        <v>39</v>
      </c>
      <c r="B46" s="165"/>
      <c r="C46" s="165"/>
      <c r="D46" s="165"/>
      <c r="E46" s="78">
        <f>SUM(E47:E51)</f>
        <v>103150</v>
      </c>
      <c r="F46" s="78">
        <f>SUM(F47:F51)</f>
        <v>102113.04000000001</v>
      </c>
      <c r="G46" s="77"/>
      <c r="I46" s="92"/>
      <c r="J46" s="93"/>
      <c r="K46" s="94"/>
      <c r="L46" s="95"/>
      <c r="M46" s="84"/>
      <c r="N46" s="84"/>
      <c r="O46" s="84"/>
      <c r="P46" s="84"/>
      <c r="Q46" s="84"/>
      <c r="R46" s="84"/>
      <c r="S46" s="84"/>
    </row>
    <row r="47" spans="1:19" s="85" customFormat="1" ht="10" customHeight="1">
      <c r="A47" s="96"/>
      <c r="B47" s="57" t="s">
        <v>40</v>
      </c>
      <c r="C47" s="57"/>
      <c r="D47" s="57"/>
      <c r="E47" s="100">
        <v>1500</v>
      </c>
      <c r="F47" s="100">
        <f>1039.8+504</f>
        <v>1543.8</v>
      </c>
      <c r="G47" s="77"/>
      <c r="I47" s="97"/>
      <c r="J47" s="98"/>
      <c r="K47" s="99"/>
      <c r="L47" s="84"/>
      <c r="M47" s="84"/>
      <c r="N47" s="84"/>
      <c r="O47" s="84"/>
      <c r="P47" s="84"/>
      <c r="Q47" s="84"/>
      <c r="R47" s="84"/>
      <c r="S47" s="84"/>
    </row>
    <row r="48" spans="1:19" s="85" customFormat="1" ht="10" customHeight="1">
      <c r="A48" s="96"/>
      <c r="B48" s="36" t="s">
        <v>41</v>
      </c>
      <c r="C48" s="36"/>
      <c r="D48" s="37"/>
      <c r="E48" s="100">
        <v>3150</v>
      </c>
      <c r="F48" s="100">
        <v>2069.2399999999998</v>
      </c>
      <c r="G48" s="77"/>
      <c r="I48" s="97"/>
      <c r="J48" s="98"/>
      <c r="K48" s="99"/>
      <c r="L48" s="84"/>
      <c r="M48" s="84"/>
      <c r="N48" s="84"/>
      <c r="O48" s="84"/>
      <c r="P48" s="84"/>
      <c r="Q48" s="84"/>
      <c r="R48" s="84"/>
      <c r="S48" s="84"/>
    </row>
    <row r="49" spans="1:19" s="85" customFormat="1" ht="10" customHeight="1">
      <c r="A49" s="96"/>
      <c r="B49" s="36" t="s">
        <v>42</v>
      </c>
      <c r="C49" s="36"/>
      <c r="D49" s="37"/>
      <c r="E49" s="100">
        <v>2500</v>
      </c>
      <c r="F49" s="159">
        <v>2500</v>
      </c>
      <c r="G49" s="77"/>
      <c r="I49" s="97"/>
      <c r="J49" s="98"/>
      <c r="K49" s="99"/>
      <c r="L49" s="84"/>
      <c r="M49" s="84"/>
      <c r="N49" s="84"/>
      <c r="O49" s="84"/>
      <c r="P49" s="84"/>
      <c r="Q49" s="84"/>
      <c r="R49" s="84"/>
      <c r="S49" s="84"/>
    </row>
    <row r="50" spans="1:19" s="57" customFormat="1" ht="11" customHeight="1">
      <c r="A50" s="96"/>
      <c r="B50" s="36" t="s">
        <v>43</v>
      </c>
      <c r="C50" s="36"/>
      <c r="D50" s="37"/>
      <c r="E50" s="100">
        <v>48000</v>
      </c>
      <c r="F50" s="100">
        <v>48000</v>
      </c>
      <c r="G50" s="13"/>
      <c r="J50" s="101"/>
      <c r="K50" s="36"/>
      <c r="L50" s="36"/>
      <c r="M50" s="36"/>
      <c r="N50" s="36"/>
      <c r="O50" s="36"/>
      <c r="P50" s="36"/>
      <c r="Q50" s="36"/>
      <c r="R50" s="36"/>
      <c r="S50" s="36"/>
    </row>
    <row r="51" spans="1:19" s="57" customFormat="1" ht="11" customHeight="1">
      <c r="A51" s="96"/>
      <c r="B51" s="36" t="s">
        <v>44</v>
      </c>
      <c r="C51" s="36"/>
      <c r="D51" s="37"/>
      <c r="E51" s="100">
        <v>48000</v>
      </c>
      <c r="F51" s="100">
        <v>48000</v>
      </c>
      <c r="G51" s="13"/>
      <c r="J51" s="101"/>
      <c r="K51" s="36"/>
      <c r="L51" s="36"/>
      <c r="M51" s="36"/>
      <c r="N51" s="36"/>
      <c r="O51" s="36"/>
      <c r="P51" s="36"/>
      <c r="Q51" s="36"/>
      <c r="R51" s="36"/>
      <c r="S51" s="36"/>
    </row>
    <row r="52" spans="1:19" s="57" customFormat="1" ht="11" customHeight="1">
      <c r="A52" s="96"/>
      <c r="B52" s="36" t="s">
        <v>107</v>
      </c>
      <c r="C52" s="36"/>
      <c r="D52" s="37"/>
      <c r="E52" s="100"/>
      <c r="F52" s="100"/>
      <c r="G52" s="13"/>
      <c r="J52" s="101"/>
      <c r="K52" s="36"/>
      <c r="L52" s="36"/>
      <c r="M52" s="36"/>
      <c r="N52" s="36"/>
      <c r="O52" s="36"/>
      <c r="P52" s="36"/>
      <c r="Q52" s="36"/>
      <c r="R52" s="36"/>
      <c r="S52" s="36"/>
    </row>
    <row r="53" spans="1:19" s="57" customFormat="1" ht="11" customHeight="1">
      <c r="A53" s="96"/>
      <c r="B53" s="36"/>
      <c r="C53" s="36"/>
      <c r="D53" s="102"/>
      <c r="E53" s="100"/>
      <c r="F53" s="100"/>
      <c r="G53" s="13"/>
      <c r="J53" s="101"/>
      <c r="K53" s="36"/>
      <c r="L53" s="36"/>
      <c r="M53" s="36"/>
      <c r="N53" s="36"/>
      <c r="O53" s="36"/>
      <c r="P53" s="36"/>
      <c r="Q53" s="36"/>
      <c r="R53" s="36"/>
      <c r="S53" s="36"/>
    </row>
    <row r="54" spans="1:19" s="57" customFormat="1" ht="16" customHeight="1">
      <c r="A54" s="161" t="s">
        <v>45</v>
      </c>
      <c r="B54" s="162"/>
      <c r="C54" s="162"/>
      <c r="D54" s="163"/>
      <c r="E54" s="103">
        <f>SUM(E55+E56)</f>
        <v>19310.2</v>
      </c>
      <c r="F54" s="103">
        <f>SUM(F55+F56)</f>
        <v>17706.87</v>
      </c>
      <c r="G54" s="77"/>
      <c r="H54" s="104"/>
      <c r="I54" s="105"/>
      <c r="J54" s="93"/>
      <c r="K54" s="164"/>
      <c r="L54" s="164"/>
      <c r="M54" s="95"/>
      <c r="N54" s="95"/>
      <c r="O54" s="95"/>
      <c r="P54" s="95"/>
      <c r="Q54" s="95"/>
      <c r="R54" s="95"/>
      <c r="S54" s="95"/>
    </row>
    <row r="55" spans="1:19" s="57" customFormat="1" ht="15" customHeight="1">
      <c r="A55" s="106"/>
      <c r="B55" s="107" t="s">
        <v>46</v>
      </c>
      <c r="C55" s="107"/>
      <c r="D55" s="107"/>
      <c r="E55" s="147">
        <v>18810.2</v>
      </c>
      <c r="F55" s="147">
        <v>17229.62</v>
      </c>
      <c r="G55" s="77" t="s">
        <v>112</v>
      </c>
      <c r="H55" s="104"/>
      <c r="I55" s="105"/>
      <c r="J55" s="93"/>
      <c r="K55" s="94"/>
      <c r="L55" s="94"/>
      <c r="M55" s="95"/>
      <c r="N55" s="95"/>
      <c r="O55" s="95"/>
      <c r="P55" s="95"/>
      <c r="Q55" s="95"/>
      <c r="R55" s="95"/>
      <c r="S55" s="95"/>
    </row>
    <row r="56" spans="1:19" s="57" customFormat="1" ht="15" customHeight="1">
      <c r="A56" s="108"/>
      <c r="B56" s="109" t="s">
        <v>47</v>
      </c>
      <c r="C56" s="109"/>
      <c r="D56" s="109"/>
      <c r="E56" s="148">
        <v>500</v>
      </c>
      <c r="F56" s="148">
        <v>477.25</v>
      </c>
      <c r="G56" s="77" t="s">
        <v>111</v>
      </c>
      <c r="H56" s="104"/>
      <c r="I56" s="105"/>
      <c r="J56" s="93"/>
      <c r="K56" s="94"/>
      <c r="L56" s="94"/>
      <c r="M56" s="95"/>
      <c r="N56" s="95"/>
      <c r="O56" s="95"/>
      <c r="P56" s="95"/>
      <c r="Q56" s="95"/>
      <c r="R56" s="95"/>
      <c r="S56" s="95"/>
    </row>
    <row r="57" spans="1:19" s="88" customFormat="1" ht="9" customHeight="1">
      <c r="B57" s="110" t="s">
        <v>48</v>
      </c>
      <c r="G57" s="13"/>
      <c r="H57" s="86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1:19" ht="8" customHeight="1"/>
    <row r="59" spans="1:19" hidden="1"/>
    <row r="60" spans="1:19" s="88" customFormat="1" ht="10" hidden="1" customHeight="1">
      <c r="G60" s="13"/>
      <c r="H60" s="2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1:19" s="88" customFormat="1" ht="10" customHeight="1">
      <c r="G61" s="13"/>
      <c r="H61" s="2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1:19" s="88" customFormat="1" ht="10" customHeight="1">
      <c r="G62" s="13"/>
      <c r="H62" s="2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1:19" s="88" customFormat="1" ht="10" customHeight="1">
      <c r="G63" s="13"/>
      <c r="H63" s="2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1:19" s="88" customFormat="1" ht="10" customHeight="1">
      <c r="G64" s="13"/>
      <c r="H64" s="2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1:19" s="88" customFormat="1" ht="10" customHeight="1">
      <c r="G65" s="13"/>
      <c r="H65" s="2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1:19" s="88" customFormat="1" ht="10" customHeight="1">
      <c r="G66" s="13"/>
      <c r="H66" s="2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1:19" s="88" customFormat="1" ht="10" customHeight="1">
      <c r="G67" s="13"/>
      <c r="H67" s="2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s="88" customFormat="1" ht="10" customHeight="1">
      <c r="G68" s="13"/>
      <c r="H68" s="2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1:19" ht="4" customHeight="1">
      <c r="A69" s="111"/>
      <c r="B69" s="88"/>
      <c r="C69" s="88"/>
      <c r="D69" s="11"/>
      <c r="E69" s="112"/>
      <c r="F69" s="112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s="114" customFormat="1" ht="12.75" customHeight="1">
      <c r="A70" s="161" t="s">
        <v>49</v>
      </c>
      <c r="B70" s="165"/>
      <c r="C70" s="165"/>
      <c r="D70" s="165"/>
      <c r="E70" s="113">
        <f>SUM(E71:E76)+E82</f>
        <v>101771</v>
      </c>
      <c r="F70" s="113">
        <f>SUM(F71:F76)+F82</f>
        <v>104931.2</v>
      </c>
      <c r="G70" s="77"/>
      <c r="H70" s="88"/>
      <c r="J70" s="93"/>
      <c r="K70" s="94"/>
      <c r="L70" s="95"/>
      <c r="M70" s="95"/>
      <c r="N70" s="95"/>
      <c r="O70" s="95"/>
      <c r="P70" s="95"/>
      <c r="Q70" s="95"/>
      <c r="R70" s="95"/>
      <c r="S70" s="95"/>
    </row>
    <row r="71" spans="1:19" s="57" customFormat="1" ht="11" customHeight="1">
      <c r="A71" s="96"/>
      <c r="B71" s="36" t="s">
        <v>50</v>
      </c>
      <c r="C71" s="36"/>
      <c r="D71" s="37"/>
      <c r="E71" s="115">
        <v>16000</v>
      </c>
      <c r="F71" s="115">
        <v>15316.85</v>
      </c>
      <c r="G71" s="13"/>
      <c r="H71" s="88"/>
      <c r="J71" s="101"/>
      <c r="K71" s="36"/>
      <c r="L71" s="36"/>
      <c r="M71" s="36"/>
      <c r="N71" s="36"/>
      <c r="O71" s="36"/>
      <c r="P71" s="36"/>
      <c r="Q71" s="36"/>
      <c r="R71" s="36"/>
      <c r="S71" s="36"/>
    </row>
    <row r="72" spans="1:19" s="57" customFormat="1" ht="11" customHeight="1">
      <c r="A72" s="96"/>
      <c r="B72" s="36" t="s">
        <v>51</v>
      </c>
      <c r="C72" s="36"/>
      <c r="D72" s="37"/>
      <c r="E72" s="100">
        <v>10000</v>
      </c>
      <c r="F72" s="100">
        <v>10000</v>
      </c>
      <c r="G72" s="13"/>
      <c r="H72" s="2"/>
      <c r="J72" s="101"/>
      <c r="K72" s="36"/>
      <c r="L72" s="36"/>
      <c r="M72" s="36"/>
      <c r="N72" s="36"/>
      <c r="O72" s="36"/>
      <c r="P72" s="36"/>
      <c r="Q72" s="36"/>
      <c r="R72" s="36"/>
      <c r="S72" s="36"/>
    </row>
    <row r="73" spans="1:19" s="57" customFormat="1" ht="11" customHeight="1">
      <c r="A73" s="96"/>
      <c r="B73" s="36" t="s">
        <v>52</v>
      </c>
      <c r="C73" s="36"/>
      <c r="D73" s="37"/>
      <c r="E73" s="126">
        <v>5000</v>
      </c>
      <c r="F73" s="126">
        <v>4650</v>
      </c>
      <c r="G73" s="13"/>
      <c r="H73" s="86"/>
      <c r="J73" s="101"/>
      <c r="K73" s="36"/>
      <c r="L73" s="36"/>
      <c r="M73" s="36"/>
      <c r="N73" s="36"/>
      <c r="O73" s="36"/>
      <c r="P73" s="36"/>
      <c r="Q73" s="36"/>
      <c r="R73" s="36"/>
      <c r="S73" s="36"/>
    </row>
    <row r="74" spans="1:19" s="57" customFormat="1" ht="11" customHeight="1">
      <c r="A74" s="96"/>
      <c r="B74" s="36" t="s">
        <v>53</v>
      </c>
      <c r="C74" s="36"/>
      <c r="D74" s="37"/>
      <c r="E74" s="116">
        <v>22000</v>
      </c>
      <c r="F74" s="116">
        <v>23520</v>
      </c>
      <c r="G74" s="116"/>
      <c r="H74" s="86"/>
      <c r="J74" s="101"/>
      <c r="K74" s="36"/>
      <c r="L74" s="36"/>
      <c r="M74" s="36"/>
      <c r="N74" s="36"/>
      <c r="O74" s="36"/>
      <c r="P74" s="36"/>
      <c r="Q74" s="36"/>
      <c r="R74" s="36"/>
      <c r="S74" s="36"/>
    </row>
    <row r="75" spans="1:19" s="57" customFormat="1" ht="11" customHeight="1">
      <c r="A75" s="96"/>
      <c r="B75" s="36" t="s">
        <v>54</v>
      </c>
      <c r="C75" s="36"/>
      <c r="D75" s="37"/>
      <c r="E75" s="116">
        <v>28000</v>
      </c>
      <c r="F75" s="160">
        <v>30800</v>
      </c>
      <c r="G75" s="116"/>
      <c r="H75" s="86"/>
      <c r="J75" s="101"/>
      <c r="K75" s="36"/>
      <c r="L75" s="36"/>
      <c r="M75" s="36"/>
      <c r="N75" s="36"/>
      <c r="O75" s="36"/>
      <c r="P75" s="36"/>
      <c r="Q75" s="36"/>
      <c r="R75" s="36"/>
      <c r="S75" s="36"/>
    </row>
    <row r="76" spans="1:19" s="57" customFormat="1" ht="11" customHeight="1">
      <c r="A76" s="96"/>
      <c r="B76" s="36" t="s">
        <v>55</v>
      </c>
      <c r="C76" s="36"/>
      <c r="D76" s="37"/>
      <c r="E76" s="100">
        <f>SUM(E77+E78)</f>
        <v>15810</v>
      </c>
      <c r="F76" s="100">
        <f>SUM(F77+F78)</f>
        <v>15685.06</v>
      </c>
      <c r="G76" s="13"/>
      <c r="J76" s="101"/>
      <c r="K76" s="36"/>
      <c r="L76" s="36"/>
      <c r="M76" s="36"/>
      <c r="N76" s="36"/>
      <c r="O76" s="36"/>
      <c r="P76" s="36"/>
      <c r="Q76" s="36"/>
      <c r="R76" s="36"/>
      <c r="S76" s="36"/>
    </row>
    <row r="77" spans="1:19" s="57" customFormat="1" ht="9" customHeight="1">
      <c r="A77" s="96"/>
      <c r="B77" s="87"/>
      <c r="C77" s="87" t="s">
        <v>56</v>
      </c>
      <c r="D77" s="88"/>
      <c r="E77" s="117">
        <v>13010</v>
      </c>
      <c r="F77" s="117">
        <v>13011.73</v>
      </c>
      <c r="G77" s="118"/>
      <c r="J77" s="101"/>
      <c r="K77" s="36"/>
      <c r="L77" s="36"/>
      <c r="M77" s="36"/>
      <c r="N77" s="36"/>
      <c r="O77" s="36"/>
      <c r="P77" s="36"/>
      <c r="Q77" s="36"/>
      <c r="R77" s="36"/>
      <c r="S77" s="36"/>
    </row>
    <row r="78" spans="1:19" s="57" customFormat="1" ht="20" customHeight="1">
      <c r="A78" s="96"/>
      <c r="B78" s="87"/>
      <c r="C78" s="119" t="s">
        <v>57</v>
      </c>
      <c r="D78" s="88"/>
      <c r="E78" s="117">
        <f>E79+E80+E81</f>
        <v>2800</v>
      </c>
      <c r="F78" s="120">
        <f>F79+F80+F81</f>
        <v>2673.33</v>
      </c>
      <c r="G78" s="118"/>
      <c r="H78" s="86"/>
      <c r="J78" s="101"/>
      <c r="K78" s="36"/>
      <c r="L78" s="36"/>
      <c r="M78" s="36"/>
      <c r="N78" s="36"/>
      <c r="O78" s="36"/>
      <c r="P78" s="36"/>
      <c r="Q78" s="36"/>
      <c r="R78" s="36"/>
      <c r="S78" s="36"/>
    </row>
    <row r="79" spans="1:19" s="57" customFormat="1" ht="9" customHeight="1">
      <c r="A79" s="96"/>
      <c r="B79" s="87"/>
      <c r="C79" s="87" t="s">
        <v>58</v>
      </c>
      <c r="D79" s="88"/>
      <c r="E79" s="120">
        <v>1800</v>
      </c>
      <c r="F79" s="117">
        <v>1726.21</v>
      </c>
      <c r="G79" s="90"/>
      <c r="H79" s="86"/>
      <c r="J79" s="101"/>
      <c r="K79" s="36"/>
      <c r="L79" s="36"/>
      <c r="M79" s="36"/>
      <c r="N79" s="36"/>
      <c r="O79" s="36"/>
      <c r="P79" s="36"/>
      <c r="Q79" s="36"/>
      <c r="R79" s="36"/>
      <c r="S79" s="36"/>
    </row>
    <row r="80" spans="1:19" s="57" customFormat="1" ht="9" customHeight="1">
      <c r="A80" s="96"/>
      <c r="B80" s="87"/>
      <c r="C80" s="87" t="s">
        <v>59</v>
      </c>
      <c r="D80" s="88"/>
      <c r="E80" s="120">
        <v>600</v>
      </c>
      <c r="F80" s="117">
        <v>808.41</v>
      </c>
      <c r="G80" s="13"/>
      <c r="H80" s="86"/>
      <c r="J80" s="101"/>
      <c r="K80" s="36"/>
      <c r="L80" s="36"/>
      <c r="M80" s="36"/>
      <c r="N80" s="36"/>
      <c r="O80" s="36"/>
      <c r="P80" s="36"/>
      <c r="Q80" s="36"/>
      <c r="R80" s="36"/>
      <c r="S80" s="36"/>
    </row>
    <row r="81" spans="1:19" s="57" customFormat="1" ht="9" customHeight="1">
      <c r="A81" s="96"/>
      <c r="B81" s="87"/>
      <c r="C81" s="87" t="s">
        <v>60</v>
      </c>
      <c r="D81" s="88"/>
      <c r="E81" s="120">
        <v>400</v>
      </c>
      <c r="F81" s="117">
        <v>138.71</v>
      </c>
      <c r="G81" s="13"/>
      <c r="H81" s="86"/>
      <c r="J81" s="101"/>
      <c r="K81" s="36"/>
      <c r="L81" s="36"/>
      <c r="M81" s="36"/>
      <c r="N81" s="36"/>
      <c r="O81" s="36"/>
      <c r="P81" s="36"/>
      <c r="Q81" s="36"/>
      <c r="R81" s="36"/>
      <c r="S81" s="36"/>
    </row>
    <row r="82" spans="1:19" s="57" customFormat="1" ht="11" customHeight="1">
      <c r="A82" s="96"/>
      <c r="B82" s="36" t="s">
        <v>108</v>
      </c>
      <c r="C82" s="36"/>
      <c r="D82" s="37"/>
      <c r="E82" s="121">
        <f>SUM(E83+E84)</f>
        <v>4961</v>
      </c>
      <c r="F82" s="121">
        <f>SUM(F83+F84)</f>
        <v>4959.29</v>
      </c>
      <c r="G82" s="118"/>
      <c r="H82" s="86"/>
      <c r="J82" s="101"/>
      <c r="K82" s="36"/>
      <c r="L82" s="36"/>
      <c r="M82" s="36"/>
      <c r="N82" s="36"/>
      <c r="O82" s="36"/>
      <c r="P82" s="36"/>
      <c r="Q82" s="36"/>
      <c r="R82" s="36"/>
      <c r="S82" s="36"/>
    </row>
    <row r="83" spans="1:19" s="57" customFormat="1" ht="9" customHeight="1">
      <c r="A83" s="96"/>
      <c r="B83" s="87"/>
      <c r="C83" s="87" t="s">
        <v>56</v>
      </c>
      <c r="D83" s="88"/>
      <c r="E83" s="117">
        <v>4336</v>
      </c>
      <c r="F83" s="117">
        <v>4336.4399999999996</v>
      </c>
      <c r="G83" s="90"/>
      <c r="H83" s="86"/>
      <c r="J83" s="101"/>
      <c r="K83" s="36"/>
      <c r="L83" s="36"/>
      <c r="M83" s="36"/>
      <c r="N83" s="36"/>
      <c r="O83" s="36"/>
      <c r="P83" s="36"/>
      <c r="Q83" s="36"/>
      <c r="R83" s="36"/>
      <c r="S83" s="36"/>
    </row>
    <row r="84" spans="1:19" s="57" customFormat="1" ht="9" customHeight="1">
      <c r="A84" s="96"/>
      <c r="B84" s="87"/>
      <c r="C84" s="87" t="s">
        <v>61</v>
      </c>
      <c r="D84" s="88"/>
      <c r="E84" s="117">
        <v>625</v>
      </c>
      <c r="F84" s="117">
        <v>622.85</v>
      </c>
      <c r="G84" s="13"/>
      <c r="H84" s="86"/>
      <c r="J84" s="101"/>
      <c r="K84" s="36"/>
      <c r="L84" s="36"/>
      <c r="M84" s="36"/>
      <c r="N84" s="36"/>
      <c r="O84" s="36"/>
      <c r="P84" s="36"/>
      <c r="Q84" s="36"/>
      <c r="R84" s="36"/>
      <c r="S84" s="36"/>
    </row>
    <row r="85" spans="1:19" s="57" customFormat="1" ht="9" customHeight="1">
      <c r="A85" s="96"/>
      <c r="B85" s="36"/>
      <c r="C85" s="36"/>
      <c r="D85" s="37"/>
      <c r="E85" s="100"/>
      <c r="F85" s="100"/>
      <c r="G85" s="13"/>
      <c r="H85" s="86"/>
      <c r="J85" s="101"/>
      <c r="K85" s="36"/>
      <c r="L85" s="36"/>
      <c r="M85" s="36"/>
      <c r="N85" s="36"/>
      <c r="O85" s="36"/>
      <c r="P85" s="36"/>
      <c r="Q85" s="36"/>
      <c r="R85" s="36"/>
      <c r="S85" s="36"/>
    </row>
    <row r="86" spans="1:19" s="85" customFormat="1" ht="11" customHeight="1">
      <c r="A86" s="161" t="s">
        <v>62</v>
      </c>
      <c r="B86" s="165"/>
      <c r="C86" s="165"/>
      <c r="D86" s="165"/>
      <c r="E86" s="113">
        <f>E87+E93+E97</f>
        <v>48498</v>
      </c>
      <c r="F86" s="113">
        <f>F87+F93+F97</f>
        <v>47943.299999999996</v>
      </c>
      <c r="G86" s="77"/>
      <c r="H86" s="86"/>
      <c r="J86" s="98"/>
      <c r="K86" s="84"/>
      <c r="L86" s="84"/>
      <c r="M86" s="84"/>
      <c r="N86" s="84"/>
      <c r="O86" s="84"/>
      <c r="P86" s="84"/>
      <c r="Q86" s="84"/>
      <c r="R86" s="84"/>
      <c r="S86" s="84"/>
    </row>
    <row r="87" spans="1:19" s="57" customFormat="1" ht="11" customHeight="1">
      <c r="A87" s="96"/>
      <c r="B87" s="45" t="s">
        <v>63</v>
      </c>
      <c r="C87" s="36"/>
      <c r="D87" s="37"/>
      <c r="E87" s="100">
        <f>SUM(E88:E92)</f>
        <v>25801</v>
      </c>
      <c r="F87" s="100">
        <f>SUM(F88:F92)</f>
        <v>26006.559999999998</v>
      </c>
      <c r="G87" s="13"/>
      <c r="H87" s="86"/>
      <c r="J87" s="101"/>
      <c r="K87" s="36"/>
      <c r="L87" s="36"/>
      <c r="M87" s="36"/>
      <c r="N87" s="36"/>
      <c r="O87" s="36"/>
      <c r="P87" s="36"/>
      <c r="Q87" s="36"/>
      <c r="R87" s="36"/>
      <c r="S87" s="36"/>
    </row>
    <row r="88" spans="1:19" s="88" customFormat="1" ht="9" customHeight="1">
      <c r="A88" s="122"/>
      <c r="B88" s="87"/>
      <c r="C88" s="87" t="s">
        <v>64</v>
      </c>
      <c r="E88" s="117">
        <v>16261</v>
      </c>
      <c r="F88" s="117">
        <v>16261.56</v>
      </c>
      <c r="G88" s="13"/>
      <c r="H88" s="57"/>
      <c r="J88" s="91"/>
      <c r="K88" s="87"/>
      <c r="L88" s="87"/>
      <c r="M88" s="87"/>
      <c r="N88" s="87"/>
      <c r="O88" s="87"/>
      <c r="P88" s="87"/>
      <c r="Q88" s="87"/>
      <c r="R88" s="87"/>
      <c r="S88" s="87"/>
    </row>
    <row r="89" spans="1:19" s="88" customFormat="1" ht="9" customHeight="1">
      <c r="A89" s="122"/>
      <c r="B89" s="87"/>
      <c r="C89" s="87" t="s">
        <v>65</v>
      </c>
      <c r="E89" s="117">
        <v>4290</v>
      </c>
      <c r="F89" s="117">
        <v>4350</v>
      </c>
      <c r="G89" s="13" t="s">
        <v>110</v>
      </c>
      <c r="H89" s="86"/>
      <c r="J89" s="91"/>
      <c r="K89" s="87"/>
      <c r="L89" s="87"/>
      <c r="M89" s="87"/>
      <c r="N89" s="87"/>
      <c r="O89" s="87"/>
      <c r="P89" s="87"/>
      <c r="Q89" s="87"/>
      <c r="R89" s="87"/>
      <c r="S89" s="87"/>
    </row>
    <row r="90" spans="1:19" s="88" customFormat="1" ht="9" customHeight="1">
      <c r="A90" s="122"/>
      <c r="B90" s="87"/>
      <c r="C90" s="87" t="s">
        <v>66</v>
      </c>
      <c r="E90" s="117">
        <v>5100</v>
      </c>
      <c r="F90" s="117">
        <v>5245</v>
      </c>
      <c r="G90" s="13" t="s">
        <v>109</v>
      </c>
      <c r="H90" s="86"/>
      <c r="J90" s="91"/>
      <c r="K90" s="87"/>
      <c r="L90" s="87"/>
      <c r="M90" s="87"/>
      <c r="N90" s="87"/>
      <c r="O90" s="87"/>
      <c r="P90" s="87"/>
      <c r="Q90" s="87"/>
      <c r="R90" s="87"/>
      <c r="S90" s="87"/>
    </row>
    <row r="91" spans="1:19" s="88" customFormat="1" ht="9" customHeight="1">
      <c r="A91" s="122"/>
      <c r="B91" s="87"/>
      <c r="C91" s="87" t="s">
        <v>67</v>
      </c>
      <c r="E91" s="117">
        <v>150</v>
      </c>
      <c r="F91" s="117">
        <v>150</v>
      </c>
      <c r="G91" s="13"/>
      <c r="H91" s="86"/>
      <c r="J91" s="91"/>
      <c r="K91" s="87"/>
      <c r="L91" s="87"/>
      <c r="M91" s="87"/>
      <c r="N91" s="87"/>
      <c r="O91" s="87"/>
      <c r="P91" s="87"/>
      <c r="Q91" s="87"/>
      <c r="R91" s="87"/>
      <c r="S91" s="87"/>
    </row>
    <row r="92" spans="1:19" s="88" customFormat="1" ht="9" customHeight="1">
      <c r="A92" s="122"/>
      <c r="B92" s="87"/>
      <c r="C92" s="87" t="s">
        <v>68</v>
      </c>
      <c r="E92" s="117">
        <v>0</v>
      </c>
      <c r="F92" s="117">
        <v>0</v>
      </c>
      <c r="G92" s="13"/>
      <c r="H92" s="86"/>
      <c r="J92" s="91"/>
      <c r="K92" s="87"/>
      <c r="L92" s="87"/>
      <c r="M92" s="87"/>
      <c r="N92" s="87"/>
      <c r="O92" s="87"/>
      <c r="P92" s="87"/>
      <c r="Q92" s="87"/>
      <c r="R92" s="87"/>
      <c r="S92" s="87"/>
    </row>
    <row r="93" spans="1:19" s="88" customFormat="1" ht="9" customHeight="1">
      <c r="A93" s="122"/>
      <c r="B93" s="123" t="s">
        <v>69</v>
      </c>
      <c r="C93" s="124"/>
      <c r="D93" s="125"/>
      <c r="E93" s="46">
        <f>SUM(E95+E96 +E94)</f>
        <v>19597</v>
      </c>
      <c r="F93" s="46">
        <f>F94+F95+F96</f>
        <v>19597.310000000001</v>
      </c>
      <c r="G93" s="13"/>
      <c r="H93" s="86"/>
      <c r="J93" s="91"/>
      <c r="K93" s="87"/>
      <c r="L93" s="87"/>
      <c r="M93" s="87"/>
      <c r="N93" s="87"/>
      <c r="O93" s="87"/>
      <c r="P93" s="87"/>
      <c r="Q93" s="87"/>
      <c r="R93" s="87"/>
      <c r="S93" s="87"/>
    </row>
    <row r="94" spans="1:19" s="88" customFormat="1" ht="9" customHeight="1">
      <c r="A94" s="122"/>
      <c r="B94" s="87"/>
      <c r="C94" s="87" t="s">
        <v>70</v>
      </c>
      <c r="E94" s="117">
        <v>18972</v>
      </c>
      <c r="F94" s="117">
        <v>18971.64</v>
      </c>
      <c r="G94" s="118"/>
      <c r="H94" s="86"/>
      <c r="J94" s="91"/>
      <c r="K94" s="87"/>
      <c r="L94" s="87"/>
      <c r="M94" s="87"/>
      <c r="N94" s="87"/>
      <c r="O94" s="87"/>
      <c r="P94" s="87"/>
      <c r="Q94" s="87"/>
      <c r="R94" s="87"/>
      <c r="S94" s="87"/>
    </row>
    <row r="95" spans="1:19" s="88" customFormat="1" ht="9" customHeight="1">
      <c r="A95" s="122"/>
      <c r="B95" s="87"/>
      <c r="C95" s="87" t="s">
        <v>58</v>
      </c>
      <c r="E95" s="117">
        <v>500</v>
      </c>
      <c r="F95" s="117">
        <v>77.180000000000007</v>
      </c>
      <c r="G95" s="90"/>
      <c r="H95" s="86"/>
      <c r="J95" s="91"/>
      <c r="K95" s="87"/>
      <c r="L95" s="87"/>
      <c r="M95" s="87"/>
      <c r="N95" s="87"/>
      <c r="O95" s="87"/>
      <c r="P95" s="87"/>
      <c r="Q95" s="87"/>
      <c r="R95" s="87"/>
      <c r="S95" s="87"/>
    </row>
    <row r="96" spans="1:19" s="88" customFormat="1" ht="9" customHeight="1">
      <c r="A96" s="122"/>
      <c r="B96" s="87"/>
      <c r="C96" s="87" t="s">
        <v>71</v>
      </c>
      <c r="E96" s="117">
        <v>125</v>
      </c>
      <c r="F96" s="117">
        <v>548.49</v>
      </c>
      <c r="G96" s="13"/>
      <c r="H96" s="86"/>
      <c r="J96" s="91"/>
      <c r="K96" s="87"/>
      <c r="L96" s="87"/>
      <c r="M96" s="87"/>
      <c r="N96" s="87"/>
      <c r="O96" s="87"/>
      <c r="P96" s="87"/>
      <c r="Q96" s="87"/>
      <c r="R96" s="87"/>
      <c r="S96" s="87"/>
    </row>
    <row r="97" spans="1:19" s="57" customFormat="1" ht="10" customHeight="1">
      <c r="A97" s="96"/>
      <c r="B97" s="36" t="s">
        <v>72</v>
      </c>
      <c r="C97" s="36"/>
      <c r="D97" s="37"/>
      <c r="E97" s="126">
        <v>3100</v>
      </c>
      <c r="F97" s="126">
        <v>2339.4299999999998</v>
      </c>
      <c r="G97" s="13"/>
      <c r="H97" s="86"/>
      <c r="J97" s="101"/>
      <c r="K97" s="36"/>
      <c r="L97" s="36"/>
      <c r="M97" s="36"/>
      <c r="N97" s="36"/>
      <c r="O97" s="36"/>
      <c r="P97" s="36"/>
      <c r="Q97" s="36"/>
      <c r="R97" s="36"/>
      <c r="S97" s="36"/>
    </row>
    <row r="98" spans="1:19" s="57" customFormat="1" ht="9" customHeight="1">
      <c r="A98" s="96"/>
      <c r="B98" s="36"/>
      <c r="C98" s="36"/>
      <c r="D98" s="37"/>
      <c r="E98" s="100"/>
      <c r="F98" s="100"/>
      <c r="G98" s="13"/>
      <c r="H98" s="86"/>
      <c r="J98" s="101"/>
      <c r="K98" s="36"/>
      <c r="L98" s="36"/>
      <c r="M98" s="36"/>
      <c r="N98" s="36"/>
      <c r="O98" s="36"/>
      <c r="P98" s="36"/>
      <c r="Q98" s="36"/>
      <c r="R98" s="36"/>
      <c r="S98" s="36"/>
    </row>
    <row r="99" spans="1:19" s="114" customFormat="1" ht="12.75" customHeight="1">
      <c r="A99" s="161" t="s">
        <v>73</v>
      </c>
      <c r="B99" s="165"/>
      <c r="C99" s="165"/>
      <c r="D99" s="165"/>
      <c r="E99" s="113">
        <f>E100+E101+E105+E112</f>
        <v>84568</v>
      </c>
      <c r="F99" s="113">
        <f>F100+F101+F105+F112</f>
        <v>83456.22</v>
      </c>
      <c r="G99" s="77"/>
      <c r="H99" s="86"/>
      <c r="J99" s="93"/>
      <c r="K99" s="94"/>
      <c r="L99" s="95"/>
      <c r="M99" s="95"/>
      <c r="N99" s="95"/>
      <c r="O99" s="95"/>
      <c r="P99" s="95"/>
      <c r="Q99" s="95"/>
      <c r="R99" s="95"/>
      <c r="S99" s="95"/>
    </row>
    <row r="100" spans="1:19" s="57" customFormat="1" ht="10" customHeight="1">
      <c r="A100" s="96"/>
      <c r="B100" s="36" t="s">
        <v>74</v>
      </c>
      <c r="C100" s="36"/>
      <c r="D100" s="37"/>
      <c r="E100" s="100">
        <v>2196</v>
      </c>
      <c r="F100" s="100">
        <v>2196</v>
      </c>
      <c r="G100" s="1"/>
      <c r="H100" s="86"/>
      <c r="J100" s="101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s="57" customFormat="1" ht="10" customHeight="1">
      <c r="A101" s="96"/>
      <c r="B101" s="36" t="s">
        <v>75</v>
      </c>
      <c r="C101" s="36"/>
      <c r="D101" s="37"/>
      <c r="E101" s="100">
        <f>SUM(E102+E103+E104)</f>
        <v>1725</v>
      </c>
      <c r="F101" s="100">
        <f>SUM(F102+F103+F104)</f>
        <v>1745.32</v>
      </c>
      <c r="G101" s="90"/>
      <c r="J101" s="101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s="57" customFormat="1" ht="9" customHeight="1">
      <c r="A102" s="96"/>
      <c r="B102" s="36"/>
      <c r="C102" s="87" t="s">
        <v>76</v>
      </c>
      <c r="D102" s="88"/>
      <c r="E102" s="117">
        <v>75</v>
      </c>
      <c r="F102" s="117">
        <v>79.75</v>
      </c>
      <c r="G102" s="13"/>
      <c r="H102" s="86"/>
      <c r="J102" s="101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s="88" customFormat="1" ht="9" customHeight="1">
      <c r="A103" s="122"/>
      <c r="B103" s="87"/>
      <c r="C103" s="88" t="s">
        <v>77</v>
      </c>
      <c r="E103" s="117">
        <v>0</v>
      </c>
      <c r="F103" s="117">
        <v>0</v>
      </c>
      <c r="G103" s="13"/>
      <c r="H103" s="57"/>
      <c r="J103" s="91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1:19" s="88" customFormat="1" ht="9" customHeight="1">
      <c r="A104" s="122"/>
      <c r="B104" s="87"/>
      <c r="C104" s="87" t="s">
        <v>67</v>
      </c>
      <c r="E104" s="117">
        <v>1650</v>
      </c>
      <c r="F104" s="117">
        <v>1665.57</v>
      </c>
      <c r="G104" s="13"/>
      <c r="H104" s="57"/>
      <c r="J104" s="91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1:19" s="88" customFormat="1" ht="9" customHeight="1">
      <c r="A105" s="122"/>
      <c r="B105" s="36" t="s">
        <v>78</v>
      </c>
      <c r="C105" s="36"/>
      <c r="E105" s="100">
        <f>SUM(E106+E107+E108+E109+E110+E111)</f>
        <v>15500</v>
      </c>
      <c r="F105" s="100">
        <f>SUM(F106+F107+F108+F109+F110+F111)</f>
        <v>14468.66</v>
      </c>
      <c r="G105" s="13"/>
      <c r="H105" s="86"/>
      <c r="J105" s="91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1:19" s="57" customFormat="1" ht="10" customHeight="1">
      <c r="A106" s="96"/>
      <c r="C106" s="87" t="s">
        <v>79</v>
      </c>
      <c r="D106" s="37"/>
      <c r="E106" s="117">
        <v>800</v>
      </c>
      <c r="F106" s="117">
        <v>593.03</v>
      </c>
      <c r="G106" s="13"/>
      <c r="H106" s="88"/>
      <c r="J106" s="101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s="88" customFormat="1" ht="9" customHeight="1">
      <c r="A107" s="122"/>
      <c r="B107" s="87"/>
      <c r="C107" s="87" t="s">
        <v>80</v>
      </c>
      <c r="E107" s="117">
        <v>5000</v>
      </c>
      <c r="F107" s="117">
        <v>4335.4799999999996</v>
      </c>
      <c r="G107" s="13"/>
      <c r="H107" s="86"/>
      <c r="J107" s="91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1:19" s="88" customFormat="1" ht="9" customHeight="1">
      <c r="A108" s="122"/>
      <c r="C108" s="87" t="s">
        <v>81</v>
      </c>
      <c r="E108" s="127">
        <v>1000</v>
      </c>
      <c r="F108" s="127">
        <v>1036.4000000000001</v>
      </c>
      <c r="G108" s="13"/>
      <c r="H108" s="86"/>
      <c r="J108" s="91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1:19" s="88" customFormat="1" ht="9" customHeight="1">
      <c r="A109" s="122"/>
      <c r="C109" s="87" t="s">
        <v>82</v>
      </c>
      <c r="E109" s="127">
        <v>7000</v>
      </c>
      <c r="F109" s="127">
        <v>6828.68</v>
      </c>
      <c r="G109" s="13"/>
      <c r="H109" s="57"/>
      <c r="J109" s="91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1:19" s="88" customFormat="1" ht="9" customHeight="1">
      <c r="A110" s="122"/>
      <c r="C110" s="88" t="s">
        <v>83</v>
      </c>
      <c r="E110" s="128">
        <v>500</v>
      </c>
      <c r="F110" s="128">
        <v>500</v>
      </c>
      <c r="G110" s="13"/>
      <c r="H110" s="86"/>
      <c r="J110" s="91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1:19" s="88" customFormat="1" ht="9" customHeight="1">
      <c r="A111" s="122"/>
      <c r="B111" s="87"/>
      <c r="C111" s="88" t="s">
        <v>84</v>
      </c>
      <c r="E111" s="128">
        <v>1200</v>
      </c>
      <c r="F111" s="128">
        <v>1175.07</v>
      </c>
      <c r="G111" s="13"/>
      <c r="H111" s="86"/>
      <c r="J111" s="91"/>
      <c r="K111" s="87"/>
      <c r="L111" s="87"/>
      <c r="M111" s="87"/>
      <c r="N111" s="87"/>
      <c r="O111" s="87"/>
      <c r="P111" s="87"/>
      <c r="Q111" s="87"/>
      <c r="R111" s="87"/>
      <c r="S111" s="87"/>
    </row>
    <row r="112" spans="1:19" s="88" customFormat="1" ht="9" customHeight="1">
      <c r="A112" s="122"/>
      <c r="B112" s="36" t="s">
        <v>85</v>
      </c>
      <c r="C112" s="36"/>
      <c r="E112" s="100">
        <f>SUM(E113+E114+E115+E116)</f>
        <v>65147</v>
      </c>
      <c r="F112" s="100">
        <f>SUM(F113+F114+F115+F116)</f>
        <v>65046.240000000005</v>
      </c>
      <c r="G112" s="13"/>
      <c r="H112" s="86"/>
      <c r="J112" s="91"/>
      <c r="K112" s="87"/>
      <c r="L112" s="87"/>
      <c r="M112" s="87"/>
      <c r="N112" s="87"/>
      <c r="O112" s="87"/>
      <c r="P112" s="87"/>
      <c r="Q112" s="87"/>
      <c r="R112" s="87"/>
      <c r="S112" s="87"/>
    </row>
    <row r="113" spans="1:19" s="57" customFormat="1" ht="10" customHeight="1">
      <c r="A113" s="96"/>
      <c r="C113" s="87" t="s">
        <v>86</v>
      </c>
      <c r="D113" s="37"/>
      <c r="E113" s="117">
        <v>32525</v>
      </c>
      <c r="F113" s="117">
        <v>32523.119999999999</v>
      </c>
      <c r="G113" s="118"/>
      <c r="H113" s="86"/>
      <c r="J113" s="101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s="88" customFormat="1" ht="9" customHeight="1">
      <c r="A114" s="122"/>
      <c r="B114" s="87"/>
      <c r="C114" s="87" t="s">
        <v>87</v>
      </c>
      <c r="E114" s="117">
        <v>5421</v>
      </c>
      <c r="F114" s="117">
        <v>5420.52</v>
      </c>
      <c r="G114" s="90"/>
      <c r="H114" s="86"/>
      <c r="J114" s="91"/>
      <c r="K114" s="87"/>
      <c r="L114" s="87"/>
      <c r="M114" s="87"/>
      <c r="N114" s="87"/>
      <c r="O114" s="87"/>
      <c r="P114" s="87"/>
      <c r="Q114" s="87"/>
      <c r="R114" s="87"/>
      <c r="S114" s="87"/>
    </row>
    <row r="115" spans="1:19" s="88" customFormat="1" ht="9" customHeight="1">
      <c r="A115" s="122"/>
      <c r="B115" s="87"/>
      <c r="C115" s="87" t="s">
        <v>88</v>
      </c>
      <c r="E115" s="117">
        <v>5421</v>
      </c>
      <c r="F115" s="117">
        <v>5420.52</v>
      </c>
      <c r="G115" s="13"/>
      <c r="H115" s="86"/>
      <c r="J115" s="91"/>
      <c r="K115" s="87"/>
      <c r="L115" s="87"/>
      <c r="M115" s="87"/>
      <c r="N115" s="87"/>
      <c r="O115" s="87"/>
      <c r="P115" s="87"/>
      <c r="Q115" s="87"/>
      <c r="R115" s="87"/>
      <c r="S115" s="87"/>
    </row>
    <row r="116" spans="1:19" s="88" customFormat="1" ht="9" customHeight="1">
      <c r="A116" s="122"/>
      <c r="B116" s="87"/>
      <c r="C116" s="87" t="s">
        <v>89</v>
      </c>
      <c r="E116" s="117">
        <v>21780</v>
      </c>
      <c r="F116" s="117">
        <v>21682.080000000002</v>
      </c>
      <c r="G116" s="13"/>
      <c r="H116" s="57"/>
      <c r="J116" s="91"/>
      <c r="K116" s="87"/>
      <c r="L116" s="87"/>
      <c r="M116" s="87"/>
      <c r="N116" s="87"/>
      <c r="O116" s="87"/>
      <c r="P116" s="87"/>
      <c r="Q116" s="87"/>
      <c r="R116" s="87"/>
      <c r="S116" s="87"/>
    </row>
    <row r="117" spans="1:19" s="88" customFormat="1" ht="9" customHeight="1">
      <c r="A117" s="122"/>
      <c r="B117" s="87"/>
      <c r="C117" s="129"/>
      <c r="E117" s="113"/>
      <c r="F117" s="113"/>
      <c r="G117" s="13"/>
      <c r="H117" s="86"/>
      <c r="J117" s="91"/>
      <c r="K117" s="87"/>
      <c r="L117" s="87"/>
      <c r="M117" s="87"/>
      <c r="N117" s="87"/>
      <c r="O117" s="87"/>
      <c r="P117" s="87"/>
      <c r="Q117" s="87"/>
      <c r="R117" s="87"/>
      <c r="S117" s="87"/>
    </row>
    <row r="118" spans="1:19" s="11" customFormat="1" ht="10" customHeight="1">
      <c r="A118" s="49"/>
      <c r="B118" s="129"/>
      <c r="C118" s="129"/>
      <c r="D118" s="129"/>
      <c r="E118" s="113"/>
      <c r="F118" s="113"/>
      <c r="G118" s="13"/>
      <c r="H118" s="86"/>
      <c r="I118" s="130"/>
      <c r="J118" s="131"/>
      <c r="K118" s="132"/>
      <c r="L118" s="12"/>
      <c r="M118" s="12"/>
      <c r="N118" s="12"/>
      <c r="O118" s="12"/>
      <c r="P118" s="12"/>
      <c r="Q118" s="12"/>
      <c r="R118" s="12"/>
      <c r="S118" s="12"/>
    </row>
    <row r="119" spans="1:19" s="114" customFormat="1" ht="12.75" customHeight="1">
      <c r="A119" s="49" t="s">
        <v>90</v>
      </c>
      <c r="B119" s="129"/>
      <c r="C119" s="36"/>
      <c r="D119" s="129"/>
      <c r="E119" s="113">
        <f>SUM(E120:E122)</f>
        <v>20058</v>
      </c>
      <c r="F119" s="113">
        <f>SUM(F120:F122)</f>
        <v>20058</v>
      </c>
      <c r="G119" s="77"/>
      <c r="H119" s="86"/>
      <c r="J119" s="93"/>
      <c r="K119" s="94"/>
      <c r="L119" s="95"/>
      <c r="M119" s="95"/>
      <c r="N119" s="95"/>
      <c r="O119" s="95"/>
      <c r="P119" s="95"/>
      <c r="Q119" s="95"/>
      <c r="R119" s="95"/>
      <c r="S119" s="95"/>
    </row>
    <row r="120" spans="1:19" s="57" customFormat="1" ht="11" customHeight="1">
      <c r="A120" s="96"/>
      <c r="B120" s="36" t="s">
        <v>91</v>
      </c>
      <c r="C120" s="36"/>
      <c r="D120" s="37"/>
      <c r="E120" s="100">
        <v>7950</v>
      </c>
      <c r="F120" s="100">
        <v>7950</v>
      </c>
      <c r="G120" s="13"/>
      <c r="H120" s="86"/>
      <c r="J120" s="101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s="57" customFormat="1" ht="11" customHeight="1">
      <c r="A121" s="96"/>
      <c r="B121" s="36" t="s">
        <v>92</v>
      </c>
      <c r="C121" s="36"/>
      <c r="D121" s="37"/>
      <c r="E121" s="100">
        <v>0</v>
      </c>
      <c r="F121" s="100">
        <v>0</v>
      </c>
      <c r="G121" s="13"/>
      <c r="H121" s="11"/>
      <c r="I121" s="133"/>
      <c r="J121" s="101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s="57" customFormat="1" ht="11" customHeight="1">
      <c r="A122" s="96"/>
      <c r="B122" s="36" t="s">
        <v>93</v>
      </c>
      <c r="C122" s="36"/>
      <c r="D122" s="37"/>
      <c r="E122" s="43">
        <v>12108</v>
      </c>
      <c r="F122" s="43">
        <v>12108</v>
      </c>
      <c r="G122" s="13"/>
      <c r="H122" s="86"/>
      <c r="J122" s="101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s="57" customFormat="1" ht="9" customHeight="1">
      <c r="A123" s="96"/>
      <c r="B123" s="36"/>
      <c r="C123" s="129"/>
      <c r="D123" s="37"/>
      <c r="E123" s="37"/>
      <c r="F123" s="37"/>
      <c r="G123" s="134"/>
      <c r="H123" s="86"/>
      <c r="J123" s="101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s="57" customFormat="1" ht="12" customHeight="1" thickBot="1">
      <c r="A124" s="49" t="s">
        <v>94</v>
      </c>
      <c r="B124" s="129"/>
      <c r="C124" s="59"/>
      <c r="D124" s="146"/>
      <c r="E124" s="83">
        <v>263903</v>
      </c>
      <c r="F124" s="83">
        <v>263903</v>
      </c>
      <c r="G124" s="135"/>
      <c r="H124" s="86"/>
      <c r="J124" s="101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2" hidden="1" customHeight="1">
      <c r="A125" s="58"/>
      <c r="B125" s="59"/>
      <c r="C125" s="138"/>
      <c r="D125" s="60"/>
      <c r="E125" s="136"/>
      <c r="F125" s="136"/>
      <c r="H125" s="86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ht="14" thickBot="1">
      <c r="A126" s="137" t="s">
        <v>95</v>
      </c>
      <c r="B126" s="138"/>
      <c r="C126" s="155"/>
      <c r="D126" s="156"/>
      <c r="E126" s="157">
        <f>E119+E54+E99+E46+E70+E43+E124+E86</f>
        <v>661258.19999999995</v>
      </c>
      <c r="F126" s="158">
        <f>F119+F54+F99+F46+F70+F43+F124+F86</f>
        <v>651371.03</v>
      </c>
      <c r="G126" s="139"/>
      <c r="H126" s="5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 s="88" customFormat="1" ht="9" customHeight="1">
      <c r="A127" s="140"/>
      <c r="C127" s="87"/>
      <c r="D127" s="141"/>
      <c r="E127" s="141"/>
      <c r="F127" s="143"/>
      <c r="G127" s="142"/>
      <c r="H127" s="5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</row>
    <row r="128" spans="1:19" s="88" customFormat="1" ht="9" customHeight="1">
      <c r="C128" s="73"/>
      <c r="D128" s="143"/>
      <c r="E128" s="143"/>
      <c r="F128" s="145"/>
      <c r="G128" s="142"/>
      <c r="H128" s="4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</row>
    <row r="129" spans="1:19" s="144" customFormat="1" ht="9" customHeight="1">
      <c r="B129" s="73"/>
      <c r="C129" s="73"/>
      <c r="D129" s="145"/>
      <c r="E129" s="145"/>
      <c r="F129" s="145"/>
      <c r="G129" s="62"/>
      <c r="H129" s="2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1:19" s="144" customFormat="1" ht="9" customHeight="1">
      <c r="B130" s="73"/>
      <c r="C130" s="73"/>
      <c r="D130" s="145"/>
      <c r="E130" s="145"/>
      <c r="F130" s="145"/>
      <c r="G130" s="62"/>
      <c r="H130" s="87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1:19" s="144" customFormat="1" ht="9" customHeight="1">
      <c r="B131" s="73"/>
      <c r="C131" s="4"/>
      <c r="D131" s="145"/>
      <c r="E131" s="145"/>
      <c r="F131" s="5"/>
      <c r="G131" s="62"/>
      <c r="H131" s="87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1:19" ht="12.75" customHeight="1">
      <c r="A132" s="4"/>
      <c r="B132" s="4"/>
      <c r="C132" s="4"/>
      <c r="D132" s="5"/>
      <c r="E132" s="5"/>
      <c r="F132" s="5"/>
      <c r="G132" s="62"/>
      <c r="H132" s="73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2.75" customHeight="1">
      <c r="A133" s="4"/>
      <c r="B133" s="4"/>
      <c r="C133" s="4"/>
      <c r="D133" s="5"/>
      <c r="E133" s="5"/>
      <c r="F133" s="5"/>
      <c r="G133" s="62"/>
      <c r="H133" s="7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2.75" customHeight="1">
      <c r="A134" s="4"/>
      <c r="B134" s="4"/>
      <c r="C134" s="4"/>
      <c r="D134" s="5"/>
      <c r="E134" s="5"/>
      <c r="F134" s="5"/>
      <c r="G134" s="62"/>
      <c r="H134" s="7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2.75" customHeight="1">
      <c r="A135" s="4"/>
      <c r="B135" s="4"/>
      <c r="C135" s="4"/>
      <c r="D135" s="5"/>
      <c r="E135" s="5"/>
      <c r="F135" s="5"/>
      <c r="G135" s="62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2.75" customHeight="1">
      <c r="A136" s="4"/>
      <c r="B136" s="4"/>
      <c r="C136" s="4"/>
      <c r="D136" s="5"/>
      <c r="E136" s="5"/>
      <c r="F136" s="5"/>
      <c r="G136" s="62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2.75" customHeight="1">
      <c r="A137" s="4"/>
      <c r="B137" s="4"/>
      <c r="C137" s="4"/>
      <c r="D137" s="5"/>
      <c r="E137" s="5"/>
      <c r="F137" s="5"/>
      <c r="G137" s="62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 customHeight="1">
      <c r="A138" s="4"/>
      <c r="B138" s="4"/>
      <c r="C138" s="4"/>
      <c r="D138" s="5"/>
      <c r="E138" s="5"/>
      <c r="F138" s="5"/>
      <c r="G138" s="62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2.75" customHeight="1">
      <c r="A139" s="4"/>
      <c r="B139" s="4"/>
      <c r="C139" s="4"/>
      <c r="D139" s="5"/>
      <c r="E139" s="5"/>
      <c r="F139" s="5"/>
      <c r="G139" s="62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8" customHeight="1">
      <c r="A140" s="4"/>
      <c r="C140" s="4"/>
      <c r="D140" s="5"/>
      <c r="E140" s="5"/>
      <c r="F140" s="5"/>
      <c r="G140" s="62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0" customHeight="1">
      <c r="A141" s="4"/>
      <c r="B141" s="110"/>
      <c r="C141" s="4"/>
      <c r="D141" s="5"/>
      <c r="E141" s="5"/>
      <c r="F141" s="5"/>
      <c r="G141" s="62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0" customHeight="1">
      <c r="A142" s="4"/>
      <c r="C142" s="4"/>
      <c r="D142" s="5"/>
      <c r="E142" s="5"/>
      <c r="F142" s="5"/>
      <c r="G142" s="62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8" customHeight="1">
      <c r="A143" s="4"/>
      <c r="C143" s="4"/>
      <c r="D143" s="5"/>
      <c r="E143" s="5"/>
      <c r="F143" s="5"/>
      <c r="G143" s="62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9" customHeight="1">
      <c r="A144" s="4"/>
      <c r="C144" s="4"/>
      <c r="D144" s="5"/>
      <c r="E144" s="5"/>
      <c r="F144" s="5"/>
      <c r="G144" s="62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2.75" customHeight="1">
      <c r="A145" s="4"/>
      <c r="B145" s="4"/>
      <c r="C145" s="4"/>
      <c r="D145" s="5"/>
      <c r="E145" s="5"/>
      <c r="F145" s="5"/>
      <c r="G145" s="62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2.75" customHeight="1">
      <c r="A146" s="4"/>
      <c r="B146" s="4"/>
      <c r="C146" s="4"/>
      <c r="D146" s="5"/>
      <c r="E146" s="5"/>
      <c r="F146" s="5"/>
      <c r="G146" s="6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ht="12.75" customHeight="1">
      <c r="A147" s="4"/>
      <c r="B147" s="4"/>
      <c r="C147" s="4"/>
      <c r="D147" s="5"/>
      <c r="E147" s="5"/>
      <c r="F147" s="5"/>
      <c r="G147" s="6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2.75" customHeight="1">
      <c r="A148" s="4"/>
      <c r="B148" s="4"/>
      <c r="C148" s="4"/>
      <c r="D148" s="5"/>
      <c r="E148" s="5"/>
      <c r="F148" s="5"/>
      <c r="G148" s="62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ht="12.75" customHeight="1">
      <c r="A149" s="4"/>
      <c r="B149" s="4"/>
      <c r="C149" s="4"/>
      <c r="D149" s="5"/>
      <c r="E149" s="5"/>
      <c r="F149" s="5"/>
      <c r="G149" s="62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ht="12.75" customHeight="1">
      <c r="A150" s="4"/>
      <c r="B150" s="4"/>
      <c r="C150" s="4"/>
      <c r="D150" s="5"/>
      <c r="E150" s="5"/>
      <c r="F150" s="5"/>
      <c r="G150" s="62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12.75" customHeight="1">
      <c r="A151" s="4"/>
      <c r="B151" s="4"/>
      <c r="C151" s="4"/>
      <c r="D151" s="5"/>
      <c r="E151" s="5"/>
      <c r="F151" s="5"/>
      <c r="G151" s="62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ht="12.75" customHeight="1">
      <c r="A152" s="4"/>
      <c r="B152" s="4"/>
      <c r="C152" s="4"/>
      <c r="D152" s="5"/>
      <c r="E152" s="5"/>
      <c r="F152" s="5"/>
      <c r="G152" s="62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ht="12.75" customHeight="1">
      <c r="A153" s="4"/>
      <c r="B153" s="4"/>
      <c r="C153" s="4"/>
      <c r="D153" s="5"/>
      <c r="E153" s="5"/>
      <c r="F153" s="5"/>
      <c r="G153" s="62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ht="12.75" customHeight="1">
      <c r="A154" s="4"/>
      <c r="B154" s="4"/>
      <c r="C154" s="4"/>
      <c r="D154" s="5"/>
      <c r="E154" s="5"/>
      <c r="F154" s="5"/>
      <c r="G154" s="62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12.75" customHeight="1">
      <c r="A155" s="4"/>
      <c r="B155" s="4"/>
      <c r="C155" s="4"/>
      <c r="D155" s="5"/>
      <c r="E155" s="5"/>
      <c r="F155" s="5"/>
      <c r="G155" s="6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12.75" customHeight="1">
      <c r="A156" s="4"/>
      <c r="B156" s="4"/>
      <c r="C156" s="4"/>
      <c r="D156" s="5"/>
      <c r="E156" s="5"/>
      <c r="F156" s="5"/>
      <c r="G156" s="6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2.75" customHeight="1">
      <c r="A157" s="4"/>
      <c r="B157" s="4"/>
      <c r="C157" s="4"/>
      <c r="D157" s="5"/>
      <c r="E157" s="5"/>
      <c r="F157" s="5"/>
      <c r="G157" s="6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2.75" customHeight="1">
      <c r="A158" s="4"/>
      <c r="B158" s="4"/>
      <c r="C158" s="4"/>
      <c r="D158" s="5"/>
      <c r="E158" s="5"/>
      <c r="F158" s="5"/>
      <c r="G158" s="6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2.75" customHeight="1">
      <c r="A159" s="4"/>
      <c r="B159" s="4"/>
      <c r="C159" s="4"/>
      <c r="D159" s="5"/>
      <c r="E159" s="5"/>
      <c r="F159" s="5"/>
      <c r="G159" s="6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ht="12.75" customHeight="1">
      <c r="A160" s="4"/>
      <c r="B160" s="4"/>
      <c r="C160" s="4"/>
      <c r="D160" s="5"/>
      <c r="E160" s="5"/>
      <c r="F160" s="5"/>
      <c r="G160" s="62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ht="12.75" customHeight="1">
      <c r="A161" s="4"/>
      <c r="B161" s="4"/>
      <c r="C161" s="4"/>
      <c r="D161" s="5"/>
      <c r="E161" s="5"/>
      <c r="F161" s="5"/>
      <c r="G161" s="62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ht="12.75" customHeight="1">
      <c r="A162" s="4"/>
      <c r="B162" s="4"/>
      <c r="C162" s="4"/>
      <c r="D162" s="5"/>
      <c r="E162" s="5"/>
      <c r="F162" s="5"/>
      <c r="G162" s="6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ht="12.75" customHeight="1">
      <c r="A163" s="4"/>
      <c r="B163" s="4"/>
      <c r="C163" s="4"/>
      <c r="D163" s="5"/>
      <c r="E163" s="5"/>
      <c r="F163" s="5"/>
      <c r="G163" s="6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ht="12.75" customHeight="1">
      <c r="A164" s="4"/>
      <c r="B164" s="4"/>
      <c r="C164" s="4"/>
      <c r="D164" s="5"/>
      <c r="E164" s="5"/>
      <c r="F164" s="5"/>
      <c r="G164" s="62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ht="12.75" customHeight="1">
      <c r="A165" s="4"/>
      <c r="B165" s="4"/>
      <c r="C165" s="4"/>
      <c r="D165" s="5"/>
      <c r="E165" s="5"/>
      <c r="F165" s="5"/>
      <c r="G165" s="62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ht="12.75" customHeight="1">
      <c r="A166" s="4"/>
      <c r="B166" s="4"/>
      <c r="C166" s="4"/>
      <c r="D166" s="5"/>
      <c r="E166" s="5"/>
      <c r="F166" s="5"/>
      <c r="G166" s="6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12.75" customHeight="1">
      <c r="A167" s="4"/>
      <c r="B167" s="4"/>
      <c r="C167" s="4"/>
      <c r="D167" s="5"/>
      <c r="E167" s="5"/>
      <c r="F167" s="5"/>
      <c r="G167" s="6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ht="12.75" customHeight="1">
      <c r="A168" s="4"/>
      <c r="B168" s="4"/>
      <c r="C168" s="4"/>
      <c r="D168" s="5"/>
      <c r="E168" s="5"/>
      <c r="F168" s="5"/>
      <c r="G168" s="62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ht="12.75" customHeight="1">
      <c r="A169" s="4"/>
      <c r="B169" s="4"/>
      <c r="D169" s="5"/>
      <c r="E169" s="5"/>
      <c r="G169" s="62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>
      <c r="H170" s="4"/>
    </row>
    <row r="171" spans="1:19">
      <c r="H171" s="4"/>
    </row>
    <row r="172" spans="1:19">
      <c r="H172" s="4"/>
    </row>
  </sheetData>
  <mergeCells count="11">
    <mergeCell ref="A46:D46"/>
    <mergeCell ref="A1:F1"/>
    <mergeCell ref="A2:F2"/>
    <mergeCell ref="A11:C12"/>
    <mergeCell ref="B20:C20"/>
    <mergeCell ref="A43:D43"/>
    <mergeCell ref="A54:D54"/>
    <mergeCell ref="K54:L54"/>
    <mergeCell ref="A70:D70"/>
    <mergeCell ref="A86:D86"/>
    <mergeCell ref="A99:D99"/>
  </mergeCells>
  <phoneticPr fontId="33" type="noConversion"/>
  <pageMargins left="0.75" right="0.75" top="1" bottom="1" header="0.5" footer="0.5"/>
  <pageSetup scale="86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jp</cp:lastModifiedBy>
  <cp:lastPrinted>2015-03-13T20:37:04Z</cp:lastPrinted>
  <dcterms:created xsi:type="dcterms:W3CDTF">2014-11-07T18:14:06Z</dcterms:created>
  <dcterms:modified xsi:type="dcterms:W3CDTF">2015-09-09T16:36:47Z</dcterms:modified>
</cp:coreProperties>
</file>